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A标电气元件及工器具采购清单（40万元）" sheetId="10" r:id="rId1"/>
    <sheet name="B标机扫扫把采购清单（48万元）" sheetId="12" r:id="rId2"/>
  </sheets>
  <definedNames>
    <definedName name="_xlnm._FilterDatabase" localSheetId="0" hidden="1">'A标电气元件及工器具采购清单（40万元）'!$A$2:$G$521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3" name="ID_8EDA42A212AE47DD9E5D72407A310B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4800" y="38233985"/>
          <a:ext cx="2238375" cy="234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5" name="ID_B744653D38C444F68D87CD15E78763A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4800" y="20141565"/>
          <a:ext cx="2419350" cy="233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5" name="ID_B576EB9E0BCE4DFC9945B22F53981E9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47210" y="98732975"/>
          <a:ext cx="2171700" cy="2085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2" name="ID_C6B8BF1430154853823ABCBA6D13E62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7210" y="90663395"/>
          <a:ext cx="2085975" cy="239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7" name="ID_0B13422562EA4A29A6C6EDBD142D12F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14800" y="447675"/>
          <a:ext cx="5114925" cy="493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6" name="ID_0A72FE1380974F299B5A2DAC8EBE4E3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14800" y="49106455"/>
          <a:ext cx="2219325" cy="1733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9" name="ID_0C22342167234E398260EE226B3829F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7210" y="76885800"/>
          <a:ext cx="2381250" cy="1666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8" name="ID_DE422E49EA054267BA17BE82F2FEED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14800" y="1365885"/>
          <a:ext cx="5686425" cy="4791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6" name="ID_3BBD16E12AF5445AA9DA4473416E24D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14800" y="64320420"/>
          <a:ext cx="2295525" cy="1495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8" name="ID_38B85757B8BD46AF9B9FC9FD0CE3714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47210" y="158229300"/>
          <a:ext cx="2190750" cy="1819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3" name="ID_A706F6F9B38E4C27A28E1333F0B0CAD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14800" y="3059430"/>
          <a:ext cx="2362200" cy="2276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6" name="ID_2C238DDE157D43488FB4A6B3548B203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47210" y="128939925"/>
          <a:ext cx="2447925" cy="235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9" name="ID_CF8C52D29EEE4EDEBD761D5A239D063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14800" y="2167890"/>
          <a:ext cx="2381250" cy="222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9" name="ID_0FFE3C72F2234EDD96E315786B4F4DB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47210" y="67243960"/>
          <a:ext cx="2238375" cy="2066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0" name="ID_80E07734535B43E2AD133B3CDB5B089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114800" y="59149615"/>
          <a:ext cx="2466975" cy="2019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3" name="ID_0485C4B84D774A449ABD73DD7DDB9F9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47210" y="153880820"/>
          <a:ext cx="2333625" cy="2124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1" name="ID_372AF6DE74DA4982B3B5BB4479FE256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114800" y="10196830"/>
          <a:ext cx="2009775" cy="1428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8" name="ID_EEF0BF85CB6B408EB702AFA6B35C1C9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14800" y="31718885"/>
          <a:ext cx="2286000" cy="236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2" name="ID_D887FA9A87804D2FA2A4E828B686E6B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14800" y="37300535"/>
          <a:ext cx="2333625" cy="235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1" name="ID_15DC6A61D37D4227828009AF7CE9DD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47210" y="69860160"/>
          <a:ext cx="2914650" cy="304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2" name="ID_D1D07BE5A96F452F934282A76D3704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14800" y="11043920"/>
          <a:ext cx="2362200" cy="2276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4" name="ID_FF960A1A600C4D909DCAC0C93ED8FFC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114800" y="16110585"/>
          <a:ext cx="2228850" cy="236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6" name="ID_3A1262D69C824DEC9F444D52D03EB5E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47210" y="77552550"/>
          <a:ext cx="2152650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6" name="ID_D6F8020B3027451183D408E4F6FEEBF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4800" y="21004530"/>
          <a:ext cx="2419350" cy="233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DF29716E967B4A2787AD202DCDFE0CEC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177395" y="433060475"/>
          <a:ext cx="678180" cy="674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7" name="ID_72226D376367416F83CD1AB40861EE7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114800" y="21922740"/>
          <a:ext cx="2333625" cy="213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3" name="ID_FA4F89625528495982AFBD4BA5A5737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47210" y="126180850"/>
          <a:ext cx="2276475" cy="2171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3" name="ID_462A00C6186545349174CF538EE332A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14800" y="46318170"/>
          <a:ext cx="2400300" cy="230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8" name="ID_C6A7E962E4DA47B192E6E3C3A4FCA32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114800" y="22793325"/>
          <a:ext cx="2333625" cy="239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9" name="ID_27901A96A3CE42A680AE0AB817987E3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114800" y="23745825"/>
          <a:ext cx="2447925" cy="2324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5" name="ID_34673D8CD5C4450A9B5D13AFB675CFFC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114800" y="48153955"/>
          <a:ext cx="2095500" cy="220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0" name="ID_00FEBDB781AF42C58AA6EAD8899834B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14800" y="24650065"/>
          <a:ext cx="3257550" cy="2219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8" name="ID_556726EE1D5D41FFB4E525910871410B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114800" y="41784905"/>
          <a:ext cx="2343150" cy="233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0" name="ID_6D607B2CE5DB45F7ACF08821B472B9C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7210" y="75552300"/>
          <a:ext cx="2381250" cy="1666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0" name="ID_50AD1557C5D240F9B62E4D3EBC4FBBE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347210" y="123622435"/>
          <a:ext cx="2019300" cy="2000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9" name="ID_DC31AE5AEE054129B9536E21D81FA43F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347210" y="122958225"/>
          <a:ext cx="2333625" cy="1628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1" name="ID_6549348E64BF4E4EA822D743D3B321A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114800" y="25298400"/>
          <a:ext cx="2266950" cy="175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2" name="ID_6C06CA867A7F453684073E8709C04A7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114800" y="26783030"/>
          <a:ext cx="2143125" cy="240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3" name="ID_AC013E2F20D144218632D37A591F712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114800" y="27729180"/>
          <a:ext cx="2276475" cy="234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2" name="ID_570187A15598431090E6597C7517B4C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114800" y="60881260"/>
          <a:ext cx="2019300" cy="148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4" name="ID_9A4FE2769C10445698C82E99F58BD10A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114800" y="28681680"/>
          <a:ext cx="2428875" cy="163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5" name="ID_B3C5830776564E42821D827CC5015B6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114800" y="29323665"/>
          <a:ext cx="2257425" cy="1590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6" name="ID_4B0A403B30074C1598E8C705B13A668F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114800" y="29994225"/>
          <a:ext cx="1819275" cy="1647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7" name="ID_4F0AED6D20BA4423BF41D11A5035E88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347210" y="109257465"/>
          <a:ext cx="2324100" cy="307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7" name="ID_DD2EF9E48A974769A7CCA1B07972A4D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114800" y="49850040"/>
          <a:ext cx="1914525" cy="230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7" name="ID_BB6209405BCB42B9AFABD27F9BA66F1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114800" y="30856555"/>
          <a:ext cx="1819275" cy="1647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4" name="ID_1260F274D4B34F8D9D7588143261720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114800" y="39186485"/>
          <a:ext cx="2095500" cy="209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9" name="ID_05549136FCE5495DA601FF58D2D676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114800" y="32671385"/>
          <a:ext cx="2114550" cy="197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0" name="ID_C4E0FA5EF5FC405B829E74706C64B8C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114800" y="33559115"/>
          <a:ext cx="2305050" cy="235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1" name="ID_3254A30582CE48C3B8C3F485B3C12539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114800" y="34511615"/>
          <a:ext cx="2419350" cy="230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5" name="ID_EB1FD4DE2E7B4790A2725CE2FA19E89F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114800" y="40138985"/>
          <a:ext cx="2390775" cy="175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7" name="ID_3E964C05FB324A549B41D24363094D0F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124325" y="41718230"/>
          <a:ext cx="2343150" cy="233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0" name="ID_8F993249D37441B6B938FEECA257602D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114800" y="43681650"/>
          <a:ext cx="2190750" cy="198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8" name="ID_F70BF36D77844A56AEF48823A4D98EF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47210" y="79457550"/>
          <a:ext cx="2152650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1" name="ID_EADDDBF69E6544CDA61747A650A9C92B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114800" y="44542710"/>
          <a:ext cx="2190750" cy="198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4" name="ID_7F1B430249FC42B0941ADF7C625A7350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47210" y="167099615"/>
          <a:ext cx="2419350" cy="2486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2" name="ID_56380221B7DB4909A071840770DFAE4D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14800" y="45403770"/>
          <a:ext cx="2400300" cy="230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1" name="ID_DA799A93F51040B3B4DEEAB553E5E84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347210" y="132647690"/>
          <a:ext cx="2085975" cy="2314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5" name="ID_6BDA336A24CF489A986798AC4F1F56E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347210" y="74599800"/>
          <a:ext cx="209550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5" name="ID_F433031EB5C14E188B41F247516FA3FF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347210" y="168052115"/>
          <a:ext cx="2266950" cy="222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4" name="ID_E538DE6928D0435F8868563E7EEF823E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114800" y="47232570"/>
          <a:ext cx="2047875" cy="198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0" name="ID_1CD108EB28A348D79913F565A81C9516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347210" y="183709310"/>
          <a:ext cx="2276475" cy="2295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" name="ID_43D12790201C4E73860DF07137C4E32E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14800" y="54380765"/>
          <a:ext cx="2362200" cy="2047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0" name="ID_751209E9B61640D8807C6644A4F2F46E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347210" y="151138255"/>
          <a:ext cx="2476500" cy="222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7" name="ID_FFA1E255B0D34839A170112E6A466E46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114800" y="65369440"/>
          <a:ext cx="2419350" cy="234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9" name="ID_E779CF3D4AC746EF89D4F1AC430A5A90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114800" y="58203465"/>
          <a:ext cx="2343150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" name="ID_65CED1E24E5746BF9A196FEA03A7189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347210" y="59928760"/>
          <a:ext cx="2295525" cy="226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3" name="ID_37B9BB58044E4DE8AD8C61CCE4125007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114800" y="61581665"/>
          <a:ext cx="2381250" cy="2171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4" name="ID_7CFCD5789035477188A6667DCDB6E4DD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114800" y="62450345"/>
          <a:ext cx="2057400" cy="244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8" name="ID_D0942352DE1A4838A986AEA68E82599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000500" y="66243835"/>
          <a:ext cx="5400675" cy="560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6" name="ID_CC6AE7EE616B44C684D5E5E9C0CEA0BA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347210" y="156371925"/>
          <a:ext cx="2286000" cy="234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5" name="ID_606CC0FB0BA648E9BD08E6EEA8C664AC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114800" y="63402845"/>
          <a:ext cx="2343150" cy="2257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0" name="ID_35F3EB9427C74E838DE586363F9121B3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4347210" y="69006720"/>
          <a:ext cx="2438400" cy="219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2" name="ID_DF7A2AD4D8E647EB85BC08E1207D70F1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4347210" y="71744205"/>
          <a:ext cx="2352675" cy="240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3" name="ID_7A4836475AA44E9FA6B6A5C0C58F13CA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4347210" y="72694800"/>
          <a:ext cx="1905000" cy="1962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4" name="ID_5DAFD682840E4A1BBA5DEE070BAC5AFD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347210" y="73647300"/>
          <a:ext cx="209550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6" name="ID_30A84E15E07643549DD14645A334CA3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7210" y="76219050"/>
          <a:ext cx="2381250" cy="1666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7" name="ID_5E865D78665249B2B07A01B2B7AD691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47210" y="78505050"/>
          <a:ext cx="2152650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9" name="ID_BB3C35779B144C81B63DAEF62214E48A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4347210" y="80410050"/>
          <a:ext cx="2952750" cy="266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2" name="ID_CE15060E18AB4DB7A8F9C7398F77EF6A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347210" y="186505850"/>
          <a:ext cx="2190750" cy="2047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0" name="ID_130B236123AA43F8A92645B2147FD8B1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347210" y="81269840"/>
          <a:ext cx="2447925" cy="226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1" name="ID_5FC42808CC1F446D9675DEDCAC53D53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347210" y="83921600"/>
          <a:ext cx="1952625" cy="152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3" name="ID_D2CC3F5D37354C9BB73A04B27522D110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4347210" y="95005525"/>
          <a:ext cx="2352675" cy="157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4" name="ID_B6A0D58A9BD145E9A076BA5B2229C68F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4347210" y="95507175"/>
          <a:ext cx="2352675" cy="157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6" name="ID_1997BFC719C04EC5AB59369E8B3E3A2A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4347210" y="99638485"/>
          <a:ext cx="2457450" cy="175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8" name="ID_A2E19999802445C595732FF1DE089C25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4347210" y="110201710"/>
          <a:ext cx="2447925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5" name="ID_2D9BA1C7F3ED4B23A0AA352B84CD90ED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4347210" y="215237695"/>
          <a:ext cx="2047875" cy="209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9" name="ID_412C5C2F9A384E0CB1A0150AFB602FC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4347210" y="111001810"/>
          <a:ext cx="2447925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" name="ID_168C33F3637A446DB8E107E2AF612A84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4347210" y="111801910"/>
          <a:ext cx="2447925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1" name="ID_E9787A33069E468AAA99A8DC3BC22414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4347210" y="112602010"/>
          <a:ext cx="2447925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7" name="ID_6B5E763817544EB9ABF481319C4081F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4347210" y="216845515"/>
          <a:ext cx="1914525" cy="2381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2" name="ID_E1D7932069A844F99619D7E2B9DFEBF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4347210" y="113402110"/>
          <a:ext cx="2447925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3" name="ID_825ABC3E36FF4A73AE6FEA839BEDF523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4347210" y="116620290"/>
          <a:ext cx="2390775" cy="213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4" name="ID_522ADD2EC5CA428E99BDBC75543EB408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4347210" y="117465475"/>
          <a:ext cx="2390775" cy="213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2" name="ID_A0C7ADC7442F4238A4C3D5F7EF901FDD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4347210" y="165428930"/>
          <a:ext cx="2276475" cy="3400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5" name="ID_82CC3EEFAD61467AB50281EABC151853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4347210" y="118315105"/>
          <a:ext cx="2352675" cy="284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8" name="ID_45396E501AD24886BDFA5DE68913BFBE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4347210" y="170632755"/>
          <a:ext cx="1885950" cy="219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6" name="ID_F31E2ACAB0854AA68AFFB2455F507A72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4347210" y="119553355"/>
          <a:ext cx="2428875" cy="233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7" name="ID_6BB1684A2581417B9FE9A2250025351B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4347210" y="121384695"/>
          <a:ext cx="2362200" cy="2257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8" name="ID_26729FD7CCA1499E8288A1E5CACB575D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347210" y="122294015"/>
          <a:ext cx="2333625" cy="1628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1" name="ID_AB010B3675424D28B4AFB8BF428F4AAC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4347210" y="124565410"/>
          <a:ext cx="2476500" cy="1724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2" name="ID_2EE1D0EA735948C3B213B0227285B37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4347210" y="125228350"/>
          <a:ext cx="2419350" cy="244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4" name="ID_13868C68F3044347A77D349893876E28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4347210" y="127374650"/>
          <a:ext cx="2352675" cy="151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9" name="ID_6D55529D876246D4885F61007E1B25DE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4347210" y="182765065"/>
          <a:ext cx="2247900" cy="222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5" name="ID_84D2C57220764BC6AFABA23BAC94471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4347210" y="127987425"/>
          <a:ext cx="2219325" cy="226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8" name="ID_8E7895CA232740CEB7CC3E0DDF43076A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4347210" y="217798015"/>
          <a:ext cx="2486025" cy="1647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7" name="ID_82C4EF1B710646FD80554191073C086A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4347210" y="129854960"/>
          <a:ext cx="2447925" cy="239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8" name="ID_B61D256FC8484E34BA2294648A042CB4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4347210" y="130784600"/>
          <a:ext cx="2400300" cy="2295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0" name="ID_946ACBBA860243BC800C8EDA29AB057B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4347210" y="131695190"/>
          <a:ext cx="2228850" cy="233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2" name="ID_D782D4620C1C4B3587F1644F2AA26B7C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4347210" y="133600190"/>
          <a:ext cx="2181225" cy="239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3" name="ID_90BF592BCD864DBF88F7733465CD0FDF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4347210" y="134552690"/>
          <a:ext cx="2409825" cy="235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4" name="ID_734AE798A2444B6C87B4508A2CFEB3D9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4347210" y="135482330"/>
          <a:ext cx="2352675" cy="220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5" name="ID_4EBD1B4BAEA5451D9B586DE73FE36BF5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4347210" y="139962255"/>
          <a:ext cx="2276475" cy="1809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6" name="ID_0C59152B7F4A499CB51CC61509363608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4347210" y="141485620"/>
          <a:ext cx="2381250" cy="2105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7" name="ID_5732E9BBBB2E4176B616441ADFA3483A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4347210" y="142321915"/>
          <a:ext cx="2324100" cy="244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8" name="ID_005AF789BE8F439B8CFE4327B3AFE568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4347210" y="149331680"/>
          <a:ext cx="2409825" cy="228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9" name="ID_0644C444506C4F4DBEF45DB27B51C98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4347210" y="150185755"/>
          <a:ext cx="2286000" cy="235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5" name="ID_05923BCB814E4E6EBAD2B32C293FB930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4347210" y="155653740"/>
          <a:ext cx="2286000" cy="1724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7" name="ID_177772C86EFE4F22B2D5513FBBFBD874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4347210" y="157324425"/>
          <a:ext cx="231457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9" name="ID_D58F5B49D9EB4B058EC6ED44A50019C2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4347210" y="161411920"/>
          <a:ext cx="21431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0" name="ID_637F863D1BB04D438156699AD0439E85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4347210" y="162308540"/>
          <a:ext cx="2438400" cy="233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D54A4D649CA944A7990442FBCE66B5BC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12234545" y="431546000"/>
          <a:ext cx="422275" cy="421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1" name="ID_3DB202826BE6499A9E61E54A65B60D7F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4347210" y="164476430"/>
          <a:ext cx="2057400" cy="2276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3" name="ID_ADE9E9C6D8F243C2A38031A12D24FCCD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4347210" y="166381430"/>
          <a:ext cx="2324100" cy="175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6" name="ID_D9504528C1884B3780B90217BCC45B38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4347210" y="168988105"/>
          <a:ext cx="2162175" cy="157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7" name="ID_769A703D83BB4B90AD37461CD862DC2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4347210" y="169680255"/>
          <a:ext cx="1885950" cy="219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9" name="ID_D7863E6D360344F0B8E9B2B3018996CB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4347210" y="171585255"/>
          <a:ext cx="2409825" cy="2066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0" name="ID_DB684D661E7B483F854F8469DE29A7D3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4347210" y="172401865"/>
          <a:ext cx="2000250" cy="2257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1" name="ID_679082F37B014C01A6D9E58C2E0AD6B5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4347210" y="175364775"/>
          <a:ext cx="2419350" cy="219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2" name="ID_6FFF3D90FABA4D55A8B1734B2646106E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4347210" y="176223295"/>
          <a:ext cx="2200275" cy="203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3" name="ID_455855CC3AFC432CBC687486E4C524B8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4347210" y="177105310"/>
          <a:ext cx="223837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5" name="ID_857C8FD388BF44F9A288BC6E6D8978F7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347210" y="180041550"/>
          <a:ext cx="2152650" cy="2295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7" name="ID_88C03169B6C44EBB8C8EEB55BD5C97D4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347210" y="180946425"/>
          <a:ext cx="2247900" cy="214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8" name="ID_EE161BC2B97E45E4B51239822899C4BE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4347210" y="181854475"/>
          <a:ext cx="1971675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1" name="ID_81D27CC9CBC441EBBFF54DD9A4EFC409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4347210" y="184661810"/>
          <a:ext cx="2333625" cy="2257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3" name="ID_5638671E028C48818583C02266B7F179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4347210" y="196317235"/>
          <a:ext cx="2400300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3" name="ID_04B80A370CF346898A9AF94FF2F2991D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4347210" y="196319140"/>
          <a:ext cx="2276475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4" name="ID_14B8189AF5D24DC589F5061E72D9C80B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4347210" y="209450940"/>
          <a:ext cx="2400300" cy="2457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6" name="ID_AC8AFB5B2F4F40378CC1999CDB76E165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4347210" y="216168605"/>
          <a:ext cx="2371725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0" name="ID_D44427B573AD43679F9A84C808058C3A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4347210" y="224355660"/>
          <a:ext cx="2028825" cy="235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1" name="ID_B2AAC6B538E44CB0892DEEBFEC19C450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4347210" y="226554665"/>
          <a:ext cx="1676400" cy="23717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<sst xmlns="http://schemas.openxmlformats.org/spreadsheetml/2006/main" count="2121" uniqueCount="773">
  <si>
    <t>广西绿城环境发展集团有限责任公司2025-2026年度电气元件及工器具采购清单</t>
  </si>
  <si>
    <t>序号</t>
  </si>
  <si>
    <t>项目内容</t>
  </si>
  <si>
    <t>品牌型号</t>
  </si>
  <si>
    <t>单位</t>
  </si>
  <si>
    <t>上控单价（元）</t>
  </si>
  <si>
    <t>要求及参考图片</t>
  </si>
  <si>
    <t>备注</t>
  </si>
  <si>
    <t>外六角高度半牙螺栓</t>
  </si>
  <si>
    <t>M16*80(配套弹簧螺母垫圈）</t>
  </si>
  <si>
    <t>套</t>
  </si>
  <si>
    <t>A标工器具</t>
  </si>
  <si>
    <t>外六角高度全牙螺栓</t>
  </si>
  <si>
    <t>M20*140(配套弹簧螺母垫圈）</t>
  </si>
  <si>
    <t>一字螺丝刀</t>
  </si>
  <si>
    <t>3*100</t>
  </si>
  <si>
    <t>把</t>
  </si>
  <si>
    <t>一字螺丝刀（伸缩两用）</t>
  </si>
  <si>
    <t>6*38</t>
  </si>
  <si>
    <t>6*100</t>
  </si>
  <si>
    <t>6*125</t>
  </si>
  <si>
    <t>6*150</t>
  </si>
  <si>
    <t>6*200</t>
  </si>
  <si>
    <t>6*250</t>
  </si>
  <si>
    <t>一字穿芯螺丝刀</t>
  </si>
  <si>
    <t>6.3*130mm</t>
  </si>
  <si>
    <t>8*250</t>
  </si>
  <si>
    <t>8*300</t>
  </si>
  <si>
    <t>螺丝刀头</t>
  </si>
  <si>
    <t>25mm 十字短批头</t>
  </si>
  <si>
    <t>十字螺丝刀</t>
  </si>
  <si>
    <t>十字穿芯螺丝刀</t>
  </si>
  <si>
    <t>个</t>
  </si>
  <si>
    <t>十字螺丝刀（伸缩两用）</t>
  </si>
  <si>
    <t>棘轮螺丝刀</t>
  </si>
  <si>
    <t>高硬度变径刀杆3mm6mm（一字十字两用，长度约12cm）</t>
  </si>
  <si>
    <t>十字穿心批</t>
  </si>
  <si>
    <t>水管钳</t>
  </si>
  <si>
    <t>18寸  最大开口95mm</t>
  </si>
  <si>
    <t>12寸  开口60mm</t>
  </si>
  <si>
    <t>24寸 最大开口75mm</t>
  </si>
  <si>
    <t>36寸 最大开口105mm</t>
  </si>
  <si>
    <t>管钳</t>
  </si>
  <si>
    <t>250mm</t>
  </si>
  <si>
    <t>350mm</t>
  </si>
  <si>
    <t>钢丝钳</t>
  </si>
  <si>
    <t>8寸</t>
  </si>
  <si>
    <t>老虎钳</t>
  </si>
  <si>
    <t>尖嘴钳</t>
  </si>
  <si>
    <t>卡簧钳</t>
  </si>
  <si>
    <t>内直7寸</t>
  </si>
  <si>
    <t>剥线钳</t>
  </si>
  <si>
    <t>1.0-4.0mm2</t>
  </si>
  <si>
    <t>剪线钳</t>
  </si>
  <si>
    <t>7寸 开口31mm</t>
  </si>
  <si>
    <t>热熔钳</t>
  </si>
  <si>
    <t>20-32mm</t>
  </si>
  <si>
    <t>尿素泵拆卸钳</t>
  </si>
  <si>
    <t>7.2cm*11.8cm*22cm</t>
  </si>
  <si>
    <t>八角锤</t>
  </si>
  <si>
    <t>木柄长约35cm，重约1.5KG</t>
  </si>
  <si>
    <t>10斤重</t>
  </si>
  <si>
    <t>羊角锤</t>
  </si>
  <si>
    <t>0.75kg木柄</t>
  </si>
  <si>
    <t>1.5磅</t>
  </si>
  <si>
    <t>电烙铁</t>
  </si>
  <si>
    <t>100w</t>
  </si>
  <si>
    <t>氩弧焊机</t>
  </si>
  <si>
    <t>WS-250两用220V</t>
  </si>
  <si>
    <t>台</t>
  </si>
  <si>
    <t>普通焊条</t>
  </si>
  <si>
    <t>A102   3.2</t>
  </si>
  <si>
    <t>包</t>
  </si>
  <si>
    <t>电焊条</t>
  </si>
  <si>
    <t>J422-3.2</t>
  </si>
  <si>
    <t>J506-3.2</t>
  </si>
  <si>
    <t>A102  2.5</t>
  </si>
  <si>
    <t>焊锡丝</t>
  </si>
  <si>
    <t>1.0mm，100克</t>
  </si>
  <si>
    <t>不锈钢焊条</t>
  </si>
  <si>
    <t>Ф4.0*350mm  2KG/包</t>
  </si>
  <si>
    <t>不锈钢氩弧焊丝</t>
  </si>
  <si>
    <t>Ф2.5 1米直线焊丝 5KG/包</t>
  </si>
  <si>
    <t>炭钢焊条</t>
  </si>
  <si>
    <t>Ф2.0 J422碳钢焊条 5KG/包</t>
  </si>
  <si>
    <t>钢卷尺</t>
  </si>
  <si>
    <t>3m</t>
  </si>
  <si>
    <t>5m</t>
  </si>
  <si>
    <t>7.5m*25mm</t>
  </si>
  <si>
    <t>布皮尺</t>
  </si>
  <si>
    <t>30M</t>
  </si>
  <si>
    <t>50M</t>
  </si>
  <si>
    <t>数显游标卡尺</t>
  </si>
  <si>
    <t>0-150mm</t>
  </si>
  <si>
    <t>数显卡尺（电子游标卡尺）</t>
  </si>
  <si>
    <t>0-300mm</t>
  </si>
  <si>
    <t>金刚石锯片</t>
  </si>
  <si>
    <t>110*20*1.8</t>
  </si>
  <si>
    <t>片</t>
  </si>
  <si>
    <t>钢锯片</t>
  </si>
  <si>
    <t>细牙，24齿</t>
  </si>
  <si>
    <t>条</t>
  </si>
  <si>
    <t>砂轮片</t>
  </si>
  <si>
    <t>105*1.2</t>
  </si>
  <si>
    <t>切割片</t>
  </si>
  <si>
    <t>350*25.4</t>
  </si>
  <si>
    <t>400*3.2</t>
  </si>
  <si>
    <t>100*4*16</t>
  </si>
  <si>
    <t>105*1.2*16</t>
  </si>
  <si>
    <t>107*1.2</t>
  </si>
  <si>
    <t>波纹片</t>
  </si>
  <si>
    <t>105*20*1.6</t>
  </si>
  <si>
    <t>107*1.4*16</t>
  </si>
  <si>
    <t>100*6*16</t>
  </si>
  <si>
    <t>400mm</t>
  </si>
  <si>
    <t>砂纸</t>
  </si>
  <si>
    <t>小号</t>
  </si>
  <si>
    <t>张</t>
  </si>
  <si>
    <t>镰刀</t>
  </si>
  <si>
    <t>50cm*18cm</t>
  </si>
  <si>
    <t>柴刀</t>
  </si>
  <si>
    <t>直头（含柄）</t>
  </si>
  <si>
    <t>裁纸刀</t>
  </si>
  <si>
    <t>0.5*18*100mm</t>
  </si>
  <si>
    <t>电工刀</t>
  </si>
  <si>
    <t>木柄  弯嘴</t>
  </si>
  <si>
    <t>园艺剪刀</t>
  </si>
  <si>
    <t>可伸缩，长55-60cm</t>
  </si>
  <si>
    <t>铲刀</t>
  </si>
  <si>
    <t>3寸</t>
  </si>
  <si>
    <t>美工刀</t>
  </si>
  <si>
    <t>中号</t>
  </si>
  <si>
    <t>钩刀</t>
  </si>
  <si>
    <t>全长59.9cm，木柄长38</t>
  </si>
  <si>
    <t>不锈钢剪刀</t>
  </si>
  <si>
    <t>M10白虎</t>
  </si>
  <si>
    <t>多功能不锈钢伸缩杆</t>
  </si>
  <si>
    <t>5米（带镰刀+钩+锯+网头）</t>
  </si>
  <si>
    <t>角磨机</t>
  </si>
  <si>
    <t>800w</t>
  </si>
  <si>
    <t>角磨机（砂轮机）</t>
  </si>
  <si>
    <t>GWS700</t>
  </si>
  <si>
    <t>锂电切割机</t>
  </si>
  <si>
    <t>无刷 10节 5.0Ah</t>
  </si>
  <si>
    <t>加压水泵</t>
  </si>
  <si>
    <t>800W</t>
  </si>
  <si>
    <t>电焊机</t>
  </si>
  <si>
    <t>220V，ZX7-250</t>
  </si>
  <si>
    <t>手动葫芦吊</t>
  </si>
  <si>
    <t>2t 链条长3米</t>
  </si>
  <si>
    <t>孔内轴承拉马</t>
  </si>
  <si>
    <t>18mm-38mm</t>
  </si>
  <si>
    <t>液压拉马</t>
  </si>
  <si>
    <t>5t</t>
  </si>
  <si>
    <t>20t</t>
  </si>
  <si>
    <t>千斤顶</t>
  </si>
  <si>
    <t>2t油压立式千斤顶</t>
  </si>
  <si>
    <t>只</t>
  </si>
  <si>
    <t>3t立式液压千斤顶</t>
  </si>
  <si>
    <t>5t立式液压千斤顶</t>
  </si>
  <si>
    <t>电钻</t>
  </si>
  <si>
    <t>48VF  3.0Ah</t>
  </si>
  <si>
    <t>手电钻</t>
  </si>
  <si>
    <t>Z1C-RY-26</t>
  </si>
  <si>
    <t>710w</t>
  </si>
  <si>
    <t>手电钻（套装）</t>
  </si>
  <si>
    <t>德力西/21V冲击款/10节电芯，4.0AH/一电一充</t>
  </si>
  <si>
    <t>活动扳手</t>
  </si>
  <si>
    <t>4寸</t>
  </si>
  <si>
    <t>6寸</t>
  </si>
  <si>
    <t>10寸</t>
  </si>
  <si>
    <t>12寸</t>
  </si>
  <si>
    <t>15寸</t>
  </si>
  <si>
    <t>18寸</t>
  </si>
  <si>
    <t>24寸</t>
  </si>
  <si>
    <t>双头梅花扳手</t>
  </si>
  <si>
    <t>5.5mm-7mm</t>
  </si>
  <si>
    <t>8mm-10mm</t>
  </si>
  <si>
    <t>12mm-14mm</t>
  </si>
  <si>
    <t>13mm-15mm</t>
  </si>
  <si>
    <t>13mm-16mm</t>
  </si>
  <si>
    <t>16mm-18mm</t>
  </si>
  <si>
    <t>17mm-19mm</t>
  </si>
  <si>
    <t>18mm-21mm</t>
  </si>
  <si>
    <t>19mm-22mm</t>
  </si>
  <si>
    <t>22mm-24mm</t>
  </si>
  <si>
    <t>26mm-28mm</t>
  </si>
  <si>
    <t>30mm-32mm</t>
  </si>
  <si>
    <t>32mm-34mm</t>
  </si>
  <si>
    <t>内六角扳手</t>
  </si>
  <si>
    <t>S2中长</t>
  </si>
  <si>
    <t>S2特长</t>
  </si>
  <si>
    <t>9pc 中长</t>
  </si>
  <si>
    <t>12mm</t>
  </si>
  <si>
    <t>九件套</t>
  </si>
  <si>
    <t>两用扳手</t>
  </si>
  <si>
    <t>10mm（双向快速）</t>
  </si>
  <si>
    <t>12mm（双向快速）</t>
  </si>
  <si>
    <t>13mm（双向快速）</t>
  </si>
  <si>
    <t>14mm（双向快速）</t>
  </si>
  <si>
    <t>15mm（双向快速）</t>
  </si>
  <si>
    <t>16mm</t>
  </si>
  <si>
    <t>17mm（双向快速）</t>
  </si>
  <si>
    <t>18mm</t>
  </si>
  <si>
    <t>21mm</t>
  </si>
  <si>
    <t>24mm</t>
  </si>
  <si>
    <t>27mm</t>
  </si>
  <si>
    <t>30mm</t>
  </si>
  <si>
    <t>34mm</t>
  </si>
  <si>
    <t>36mm</t>
  </si>
  <si>
    <t>41mm</t>
  </si>
  <si>
    <t>开口梅花两用扳手</t>
  </si>
  <si>
    <t>8-32</t>
  </si>
  <si>
    <t>双头开口扳手</t>
  </si>
  <si>
    <t>高碳钢加厚双头8mm-10mm</t>
  </si>
  <si>
    <t>高碳钢加厚双头12mm-14mm</t>
  </si>
  <si>
    <t>高碳钢加厚双头13mm-16mm</t>
  </si>
  <si>
    <t>4mm-5mm</t>
  </si>
  <si>
    <t>6mm-7mm</t>
  </si>
  <si>
    <t>9mm-11mm</t>
  </si>
  <si>
    <t>14mm-17mm</t>
  </si>
  <si>
    <t>21mm-23mm</t>
  </si>
  <si>
    <t>32mm-36mm</t>
  </si>
  <si>
    <t>41mm-46mm</t>
  </si>
  <si>
    <t>46mm-50mm</t>
  </si>
  <si>
    <t>50mm-55mm</t>
  </si>
  <si>
    <t>锐能套筒全套</t>
  </si>
  <si>
    <t>NR9101</t>
  </si>
  <si>
    <t>气动套筒</t>
  </si>
  <si>
    <t>10mm</t>
  </si>
  <si>
    <t>13mm</t>
  </si>
  <si>
    <t>14mm</t>
  </si>
  <si>
    <t>15mm</t>
  </si>
  <si>
    <t>17mm</t>
  </si>
  <si>
    <t>套筒接杆（短杆）</t>
  </si>
  <si>
    <t>5寸</t>
  </si>
  <si>
    <t>套筒接杆（直杆）</t>
  </si>
  <si>
    <t>套筒组套</t>
  </si>
  <si>
    <t>121件套</t>
  </si>
  <si>
    <t>批头套筒套装</t>
  </si>
  <si>
    <t>46件套</t>
  </si>
  <si>
    <t>开口扳手</t>
  </si>
  <si>
    <t>L型双头套筒扳手</t>
  </si>
  <si>
    <t>丝锥扳手套装</t>
  </si>
  <si>
    <t>40件套</t>
  </si>
  <si>
    <t>棘轮扳手</t>
  </si>
  <si>
    <t>72齿  1/4</t>
  </si>
  <si>
    <t>72齿  1/2</t>
  </si>
  <si>
    <t>电动扳手</t>
  </si>
  <si>
    <t>21V 无刷 双锂电 全套配件</t>
  </si>
  <si>
    <t>扭力扳手</t>
  </si>
  <si>
    <t>300N</t>
  </si>
  <si>
    <t>皮带冲</t>
  </si>
  <si>
    <t>3mm-25mm</t>
  </si>
  <si>
    <t>验电笔</t>
  </si>
  <si>
    <t>非接触感应验电笔, 2AC</t>
  </si>
  <si>
    <t>支</t>
  </si>
  <si>
    <t>电笔</t>
  </si>
  <si>
    <t>12-220V</t>
  </si>
  <si>
    <t>测电笔</t>
  </si>
  <si>
    <t>拓森 99215</t>
  </si>
  <si>
    <t>头灯</t>
  </si>
  <si>
    <t>普通款</t>
  </si>
  <si>
    <t>铝电强光</t>
  </si>
  <si>
    <t>强光</t>
  </si>
  <si>
    <t>手电筒</t>
  </si>
  <si>
    <t>10W/USB直充</t>
  </si>
  <si>
    <t>强光手电筒</t>
  </si>
  <si>
    <t>36W 大功率强光续航210分钟，手动调整光圈，63×36×243mm</t>
  </si>
  <si>
    <t>8000W 续航40小时</t>
  </si>
  <si>
    <t>货架</t>
  </si>
  <si>
    <t>四层，长2米，高2米，宽0.6米，承重1000公斤</t>
  </si>
  <si>
    <t>三层，长1米，高1.5米，宽0.3米，承重100公斤</t>
  </si>
  <si>
    <t>长2000*高2000*5层主架，承重500公斤</t>
  </si>
  <si>
    <t>手推车</t>
  </si>
  <si>
    <t>长66*宽40*高80CM，载重200斤</t>
  </si>
  <si>
    <t>辆</t>
  </si>
  <si>
    <t>长70*宽50CM，载重300斤</t>
  </si>
  <si>
    <t>人字梯</t>
  </si>
  <si>
    <t>1.5米</t>
  </si>
  <si>
    <t>2米</t>
  </si>
  <si>
    <t>2.5米</t>
  </si>
  <si>
    <t>伸缩人字梯</t>
  </si>
  <si>
    <t>竹节3.0米 有拉杆</t>
  </si>
  <si>
    <t>二指耙</t>
  </si>
  <si>
    <t>中号 1.2米长木柄</t>
  </si>
  <si>
    <t>三指耙</t>
  </si>
  <si>
    <t>带木柄</t>
  </si>
  <si>
    <t>八齿钉耙</t>
  </si>
  <si>
    <t>加粗锰钢,带柄长</t>
  </si>
  <si>
    <t>电池</t>
  </si>
  <si>
    <t>1#</t>
  </si>
  <si>
    <t>付</t>
  </si>
  <si>
    <t>5#</t>
  </si>
  <si>
    <t>5#电池</t>
  </si>
  <si>
    <t>南孚(NANFU)5号电池40粒</t>
  </si>
  <si>
    <t>盒</t>
  </si>
  <si>
    <t>7#</t>
  </si>
  <si>
    <t>12V 23A 5只/组</t>
  </si>
  <si>
    <t>组</t>
  </si>
  <si>
    <t>工具包</t>
  </si>
  <si>
    <t>18寸 42*23*28cm</t>
  </si>
  <si>
    <t>17寸</t>
  </si>
  <si>
    <t>电工胶布</t>
  </si>
  <si>
    <t>2.5㎝宽</t>
  </si>
  <si>
    <t>方铲（带柄）</t>
  </si>
  <si>
    <t>大号</t>
  </si>
  <si>
    <t>铁铲（方头）</t>
  </si>
  <si>
    <t>大号带1.6米杆</t>
  </si>
  <si>
    <t>尖铲（带柄）</t>
  </si>
  <si>
    <t>锄头（含木柄）</t>
  </si>
  <si>
    <t>大号，木柄1.2米</t>
  </si>
  <si>
    <t>十字镐（含柄）</t>
  </si>
  <si>
    <t>碳钢材质，锄头长46CM，柄长100CM</t>
  </si>
  <si>
    <t>斧头</t>
  </si>
  <si>
    <t>含柄</t>
  </si>
  <si>
    <t>得力手推式测距仪</t>
  </si>
  <si>
    <t>手推式150mm收缩柄，ABS+铝杆，机械轮式，轮直径6”/159mm</t>
  </si>
  <si>
    <t>氧割枪</t>
  </si>
  <si>
    <t>100型/1米</t>
  </si>
  <si>
    <t>黄油枪（手动）</t>
  </si>
  <si>
    <t>LD-839</t>
  </si>
  <si>
    <t>生料带</t>
  </si>
  <si>
    <t>加厚款，20m*26mm</t>
  </si>
  <si>
    <t>卷</t>
  </si>
  <si>
    <t>铁线</t>
  </si>
  <si>
    <t>3#</t>
  </si>
  <si>
    <t>8#</t>
  </si>
  <si>
    <t>捆</t>
  </si>
  <si>
    <t>10#</t>
  </si>
  <si>
    <t>斤</t>
  </si>
  <si>
    <t>16#</t>
  </si>
  <si>
    <t>黄铜球阀</t>
  </si>
  <si>
    <t>DN50（含钢丝管）</t>
  </si>
  <si>
    <t>闸阀</t>
  </si>
  <si>
    <t>Φ20</t>
  </si>
  <si>
    <t>Φ25</t>
  </si>
  <si>
    <t>多功能角磨机</t>
  </si>
  <si>
    <t>850W插电式，配20片金属切割片</t>
  </si>
  <si>
    <t>卧式液压千斤顶</t>
  </si>
  <si>
    <t>3吨</t>
  </si>
  <si>
    <t>数字万用表</t>
  </si>
  <si>
    <t>F319</t>
  </si>
  <si>
    <t>电动黄油枪</t>
  </si>
  <si>
    <t>24V</t>
  </si>
  <si>
    <t>角磨机切割片</t>
  </si>
  <si>
    <t>107*1.2*16</t>
  </si>
  <si>
    <t>充电式锂电池电锤</t>
  </si>
  <si>
    <t>6.0AH两电一充</t>
  </si>
  <si>
    <t>充电式锂电池电钻</t>
  </si>
  <si>
    <t>21V两电一充</t>
  </si>
  <si>
    <t>水泵钳</t>
  </si>
  <si>
    <t>自攻钉</t>
  </si>
  <si>
    <t>M4*30</t>
  </si>
  <si>
    <t>镀锌铁丝</t>
  </si>
  <si>
    <r>
      <rPr>
        <sz val="10"/>
        <color rgb="FF000000"/>
        <rFont val="宋体"/>
        <charset val="0"/>
      </rPr>
      <t>14</t>
    </r>
    <r>
      <rPr>
        <sz val="10"/>
        <color rgb="FF1A1A1A"/>
        <rFont val="宋体"/>
        <charset val="0"/>
      </rPr>
      <t>号一卷20斤</t>
    </r>
  </si>
  <si>
    <t>镀锌管</t>
  </si>
  <si>
    <t>dn25</t>
  </si>
  <si>
    <t>米</t>
  </si>
  <si>
    <t>2磅</t>
  </si>
  <si>
    <t>4磅</t>
  </si>
  <si>
    <t>胶柄镰刀</t>
  </si>
  <si>
    <t>52CM</t>
  </si>
  <si>
    <t>美工刀片</t>
  </si>
  <si>
    <t>中号  10片/盒</t>
  </si>
  <si>
    <t>吸污管接头</t>
  </si>
  <si>
    <t>内径110mm</t>
  </si>
  <si>
    <t>抽粪管</t>
  </si>
  <si>
    <t>4寸、3mm厚，长10米</t>
  </si>
  <si>
    <t>不锈钢喉箍</t>
  </si>
  <si>
    <t>加水带</t>
  </si>
  <si>
    <t>加水带(65型号)加厚</t>
  </si>
  <si>
    <t>加水接口</t>
  </si>
  <si>
    <t>65型号</t>
  </si>
  <si>
    <t>对</t>
  </si>
  <si>
    <t>前门高压油管</t>
  </si>
  <si>
    <t>16*1.5(H头)直/弯  1002/5M</t>
  </si>
  <si>
    <t>中门高压油管</t>
  </si>
  <si>
    <t>16*1.5(H头)直/弯 1002/3.5M</t>
  </si>
  <si>
    <t>推板高压油管</t>
  </si>
  <si>
    <t>26*1.5(外丝)-直 1902/0.7M</t>
  </si>
  <si>
    <t>桥架高压油管</t>
  </si>
  <si>
    <t>26*1.5(外丝)-直 1602/4.1M</t>
  </si>
  <si>
    <t>18*1.5（D头）直/弯 1302/5M</t>
  </si>
  <si>
    <t>18*1.5（D头）直/弯 1302/3M</t>
  </si>
  <si>
    <t>26*1.5(D头)-直/弯 1902/0.9M</t>
  </si>
  <si>
    <t>22*1.5（H头）直/直 1602/5.5M</t>
  </si>
  <si>
    <t>破碎高压油管</t>
  </si>
  <si>
    <t>22*1.5（D头）直/弯 1302/1.2M</t>
  </si>
  <si>
    <t>一次挤压高压油管</t>
  </si>
  <si>
    <t>27*1.5（H头）直/弯 1602/1.4M</t>
  </si>
  <si>
    <t>二次挤压高压油管</t>
  </si>
  <si>
    <t>27*1.5（H头）直/弯 1602/0.7M</t>
  </si>
  <si>
    <t>油路阀过桥高压油管</t>
  </si>
  <si>
    <t>30*2(H头)直/直 1902/0.9M</t>
  </si>
  <si>
    <t>主油缸高压油管</t>
  </si>
  <si>
    <t>36*2（H头）直/弯 2502/3M</t>
  </si>
  <si>
    <t>翻转架高压油管</t>
  </si>
  <si>
    <t>18*1.5（D头）直/弯 1002/1M</t>
  </si>
  <si>
    <t>18*1.5（D头）直/弯 1002/3M</t>
  </si>
  <si>
    <t>18*1.5（H头）直/弯 1002/5M</t>
  </si>
  <si>
    <t>26*1.5(H头)-直/弯 1602/1.5M</t>
  </si>
  <si>
    <t>不锈钢方柄钻头</t>
  </si>
  <si>
    <t>10厘钻头</t>
  </si>
  <si>
    <t>12厘钻头</t>
  </si>
  <si>
    <t>抽芯钉</t>
  </si>
  <si>
    <t>4*16mm</t>
  </si>
  <si>
    <t>钻头</t>
  </si>
  <si>
    <t>6mm</t>
  </si>
  <si>
    <t>4mm</t>
  </si>
  <si>
    <t>Φ3.0</t>
  </si>
  <si>
    <t>5mm</t>
  </si>
  <si>
    <t>保险丝</t>
  </si>
  <si>
    <t>15A</t>
  </si>
  <si>
    <t>20A</t>
  </si>
  <si>
    <t>30A</t>
  </si>
  <si>
    <t>螺丝</t>
  </si>
  <si>
    <t>12*50mm加固型</t>
  </si>
  <si>
    <t>450mm</t>
  </si>
  <si>
    <t>水泥钉</t>
  </si>
  <si>
    <t>3*35</t>
  </si>
  <si>
    <t>铜内接</t>
  </si>
  <si>
    <t>十字螺丝批</t>
  </si>
  <si>
    <t>膨胀钉</t>
  </si>
  <si>
    <t>10*100</t>
  </si>
  <si>
    <t>4*10</t>
  </si>
  <si>
    <t>对讲机电池</t>
  </si>
  <si>
    <t>科立捷K1</t>
  </si>
  <si>
    <t>块</t>
  </si>
  <si>
    <t>电工胶粒</t>
  </si>
  <si>
    <t>磨片抛光片</t>
  </si>
  <si>
    <t>60#</t>
  </si>
  <si>
    <t>打气机管</t>
  </si>
  <si>
    <t>外径15mm，内径8mm（配公母接头）</t>
  </si>
  <si>
    <t>干壁自攻钉</t>
  </si>
  <si>
    <t>3.5*30</t>
  </si>
  <si>
    <t>冲击钻头</t>
  </si>
  <si>
    <t>方柄，6*160</t>
  </si>
  <si>
    <t>方柄，8*160</t>
  </si>
  <si>
    <t>方柄，10*160</t>
  </si>
  <si>
    <t>方柄，12*160</t>
  </si>
  <si>
    <t>方柄，14*160</t>
  </si>
  <si>
    <t>棘轮管活扳手</t>
  </si>
  <si>
    <t>锥度钻头</t>
  </si>
  <si>
    <t>5-16mm</t>
  </si>
  <si>
    <t>5-22mm</t>
  </si>
  <si>
    <t>麻花钻</t>
  </si>
  <si>
    <t>手紧式钻夹头</t>
  </si>
  <si>
    <t>0.8-10mm，3/8-24UNF，螺纹孔直径9.5mm</t>
  </si>
  <si>
    <t>紧固螺丝胶</t>
  </si>
  <si>
    <t>250ML</t>
  </si>
  <si>
    <t>瓶</t>
  </si>
  <si>
    <t>电工压线钳</t>
  </si>
  <si>
    <t>压接口：10-14/14-18/16-18/20-22/22-26/22/16/28
剥线孔：1.0mm/1.6mm/2.0mm/2.6mm</t>
  </si>
  <si>
    <t>电焊钳</t>
  </si>
  <si>
    <t>300A，长200mm</t>
  </si>
  <si>
    <t>纽扣电池</t>
  </si>
  <si>
    <t>CR2032 3V</t>
  </si>
  <si>
    <t>颗</t>
  </si>
  <si>
    <t>轴向带边耐震压力表</t>
  </si>
  <si>
    <t>0-40mpa，表面直径100mm，螺纹M20*1.5</t>
  </si>
  <si>
    <t>18cm*45cm</t>
  </si>
  <si>
    <t>木柄，加厚款</t>
  </si>
  <si>
    <t>4*16</t>
  </si>
  <si>
    <t>工业剪刀</t>
  </si>
  <si>
    <t>不锈钢</t>
  </si>
  <si>
    <t>高压风炮专用软管</t>
  </si>
  <si>
    <t>CS25*34.5WP30KG/平方，50米/卷</t>
  </si>
  <si>
    <t>电动喷雾器电池</t>
  </si>
  <si>
    <t>12V，8A</t>
  </si>
  <si>
    <t>电表</t>
  </si>
  <si>
    <t>德力西，380V/100A，三相四线电子式（大功率）</t>
  </si>
  <si>
    <t>A标电气元件</t>
  </si>
  <si>
    <t>钳形表</t>
  </si>
  <si>
    <t>UC201</t>
  </si>
  <si>
    <t>蓄电池测试仪</t>
  </si>
  <si>
    <t>FY-54</t>
  </si>
  <si>
    <t>酒精测试仪</t>
  </si>
  <si>
    <t>充电款</t>
  </si>
  <si>
    <t>干式水表</t>
  </si>
  <si>
    <t>DN25/1寸</t>
  </si>
  <si>
    <t>电子数字万能表</t>
  </si>
  <si>
    <t>DT-9208T</t>
  </si>
  <si>
    <t>LED灯</t>
  </si>
  <si>
    <t>10W大口节能灯泡</t>
  </si>
  <si>
    <t>20W大螺口E27白光</t>
  </si>
  <si>
    <t>LED一体化灯</t>
  </si>
  <si>
    <t>光管40W</t>
  </si>
  <si>
    <t>灯管</t>
  </si>
  <si>
    <t>T8 18W</t>
  </si>
  <si>
    <t>40W</t>
  </si>
  <si>
    <t>LED灯管</t>
  </si>
  <si>
    <t>LED防水投光灯</t>
  </si>
  <si>
    <t>400W 38*42cm (220伏）</t>
  </si>
  <si>
    <t>LED吸顶灯灯芯</t>
  </si>
  <si>
    <t>5W</t>
  </si>
  <si>
    <t>LED平板灯</t>
  </si>
  <si>
    <t>48W,60CM*60cm</t>
  </si>
  <si>
    <t>平装式螺口灯头</t>
  </si>
  <si>
    <t>6A 250V</t>
  </si>
  <si>
    <t>悬吊式螺口灯头</t>
  </si>
  <si>
    <t>射灯</t>
  </si>
  <si>
    <t>100W</t>
  </si>
  <si>
    <t>灭蚊灯</t>
  </si>
  <si>
    <t>思米达灭蚊灯2W（约60平米）</t>
  </si>
  <si>
    <t>插座</t>
  </si>
  <si>
    <t>6位组合孔/10米</t>
  </si>
  <si>
    <t>明装开关</t>
  </si>
  <si>
    <t>2位</t>
  </si>
  <si>
    <t>时控开关</t>
  </si>
  <si>
    <t>KG316T</t>
  </si>
  <si>
    <t>面板开关</t>
  </si>
  <si>
    <t>二开双控</t>
  </si>
  <si>
    <t>断路开关</t>
  </si>
  <si>
    <t>德力西，三相四线，D100A</t>
  </si>
  <si>
    <t>花线</t>
  </si>
  <si>
    <t>1.0mm2</t>
  </si>
  <si>
    <t>1.5mm2</t>
  </si>
  <si>
    <t>铜芯线</t>
  </si>
  <si>
    <t>1mm2</t>
  </si>
  <si>
    <t>2.5mm2</t>
  </si>
  <si>
    <t>BV 2.5mm2</t>
  </si>
  <si>
    <t>4mm2</t>
  </si>
  <si>
    <t>6mm2</t>
  </si>
  <si>
    <t>10mm2</t>
  </si>
  <si>
    <t>16mm2</t>
  </si>
  <si>
    <t>多股铜芯线</t>
  </si>
  <si>
    <t>10mm2，软线</t>
  </si>
  <si>
    <t>电源线</t>
  </si>
  <si>
    <t>RVV 2*1.5mm2（二芯）</t>
  </si>
  <si>
    <t>电缆</t>
  </si>
  <si>
    <t>RVV 3*1.5mm2</t>
  </si>
  <si>
    <t>RVV 6*1.0mm2</t>
  </si>
  <si>
    <t>RVV 2*1mm2（二芯）</t>
  </si>
  <si>
    <t>电缆线</t>
  </si>
  <si>
    <t>RVV 2*1.5mm2</t>
  </si>
  <si>
    <t>动力电缆</t>
  </si>
  <si>
    <t>YJV 3*16+2*6</t>
  </si>
  <si>
    <t>YJV 3*16+1*10</t>
  </si>
  <si>
    <t>YJV  4*35+1*16</t>
  </si>
  <si>
    <t>YJV-0.6/1KV-4×10+1×16</t>
  </si>
  <si>
    <t>控制电缆</t>
  </si>
  <si>
    <t>3*6+1*4</t>
  </si>
  <si>
    <t>2*4</t>
  </si>
  <si>
    <t>PVC线槽</t>
  </si>
  <si>
    <t>30MM</t>
  </si>
  <si>
    <t>线槽</t>
  </si>
  <si>
    <t>14*24</t>
  </si>
  <si>
    <t>15*30</t>
  </si>
  <si>
    <t>19*29</t>
  </si>
  <si>
    <t>19*39</t>
  </si>
  <si>
    <t>PVC  12mm*20mm</t>
  </si>
  <si>
    <t>25*10</t>
  </si>
  <si>
    <t>交流接触器</t>
  </si>
  <si>
    <t>CJX2-2510</t>
  </si>
  <si>
    <t>电感式传感器</t>
  </si>
  <si>
    <t>BD10-S3-M30-9006</t>
  </si>
  <si>
    <t>无线报警器</t>
  </si>
  <si>
    <t>CS—10A</t>
  </si>
  <si>
    <t>尼龙扎带</t>
  </si>
  <si>
    <t>4*300</t>
  </si>
  <si>
    <t>5*250</t>
  </si>
  <si>
    <t>8*500</t>
  </si>
  <si>
    <t>工业风扇</t>
  </si>
  <si>
    <t>FS2-500（3A）</t>
  </si>
  <si>
    <t>落地扇</t>
  </si>
  <si>
    <t>16寸</t>
  </si>
  <si>
    <t>挂壁扇</t>
  </si>
  <si>
    <t>16寸/牛角叶</t>
  </si>
  <si>
    <t>方形散热风扇</t>
  </si>
  <si>
    <t>220伏（外径120*120*25mm）</t>
  </si>
  <si>
    <t>电位箱</t>
  </si>
  <si>
    <t>4-5位</t>
  </si>
  <si>
    <t>防水插座</t>
  </si>
  <si>
    <t>5孔</t>
  </si>
  <si>
    <t>复位按钮开关</t>
  </si>
  <si>
    <t>安装孔径22mm</t>
  </si>
  <si>
    <t>三相带零漏电开关</t>
  </si>
  <si>
    <t>32A</t>
  </si>
  <si>
    <t>漏电开关</t>
  </si>
  <si>
    <t>3P 63A</t>
  </si>
  <si>
    <t>断路器空气开关</t>
  </si>
  <si>
    <t>漏电保护开关</t>
  </si>
  <si>
    <t>2P  63A</t>
  </si>
  <si>
    <t>10A 十孔</t>
  </si>
  <si>
    <t>空气开关</t>
  </si>
  <si>
    <t>100A1P</t>
  </si>
  <si>
    <t>5芯（3*4+2*2.5），100米/卷</t>
  </si>
  <si>
    <t>塑壳漏电断路器</t>
  </si>
  <si>
    <t>100A 4P</t>
  </si>
  <si>
    <t>空气开关塑料壳</t>
  </si>
  <si>
    <t>180mm*150mm</t>
  </si>
  <si>
    <t>定时插座</t>
  </si>
  <si>
    <t>220v</t>
  </si>
  <si>
    <t>充电标准款，红色</t>
  </si>
  <si>
    <t>感应器</t>
  </si>
  <si>
    <t>2线</t>
  </si>
  <si>
    <t>3线</t>
  </si>
  <si>
    <t>电控箱总成</t>
  </si>
  <si>
    <t>9P803-00287HV21A</t>
  </si>
  <si>
    <t>接近开关</t>
  </si>
  <si>
    <t>PNP</t>
  </si>
  <si>
    <t>常开接近开关</t>
  </si>
  <si>
    <t>NPN  DC常开15mm</t>
  </si>
  <si>
    <t>行程开关</t>
  </si>
  <si>
    <t>LXK3-20S/T</t>
  </si>
  <si>
    <t>二线常开</t>
  </si>
  <si>
    <t>200MA  15mm</t>
  </si>
  <si>
    <t>灭蚊灯灯管</t>
  </si>
  <si>
    <t>2W/15WP</t>
  </si>
  <si>
    <t>18W</t>
  </si>
  <si>
    <t>漏电保护断路器开关</t>
  </si>
  <si>
    <t>lP+N  C32A</t>
  </si>
  <si>
    <t>lP+N  C16A</t>
  </si>
  <si>
    <t>lP+N  C63A</t>
  </si>
  <si>
    <t>2P63A</t>
  </si>
  <si>
    <t>4P63A</t>
  </si>
  <si>
    <t>4P100A</t>
  </si>
  <si>
    <t>3P32A</t>
  </si>
  <si>
    <t>2P32A</t>
  </si>
  <si>
    <t>A断路器空气开关</t>
  </si>
  <si>
    <t>1P32</t>
  </si>
  <si>
    <t>1P16A断路器空气开关</t>
  </si>
  <si>
    <t>1P16A</t>
  </si>
  <si>
    <t>多股铜线</t>
  </si>
  <si>
    <t>红色，2.5平方100m/卷</t>
  </si>
  <si>
    <t>蓝色，2.5平方100m/卷</t>
  </si>
  <si>
    <t>黄绿色，2.5平方100m/卷</t>
  </si>
  <si>
    <t>明装15孔</t>
  </si>
  <si>
    <t>明装10孔</t>
  </si>
  <si>
    <t>排插</t>
  </si>
  <si>
    <t>3米5孔</t>
  </si>
  <si>
    <t>暗装插座</t>
  </si>
  <si>
    <t>空气开关（带漏电保护器）</t>
  </si>
  <si>
    <t>2P，220V，32A</t>
  </si>
  <si>
    <t>空气开关（带断路器）</t>
  </si>
  <si>
    <t>1P32A</t>
  </si>
  <si>
    <t>灭蚊灯管</t>
  </si>
  <si>
    <t>长白光,60cm 20W</t>
  </si>
  <si>
    <t>LED灯芯</t>
  </si>
  <si>
    <t>24W</t>
  </si>
  <si>
    <t>3极可逆接触器</t>
  </si>
  <si>
    <t>LC2D18M7C</t>
  </si>
  <si>
    <t>带灯防水电磁阀插头</t>
  </si>
  <si>
    <t>KRXQY-7插头不带线</t>
  </si>
  <si>
    <t>电动机断路器</t>
  </si>
  <si>
    <t>GV2-ME16C</t>
  </si>
  <si>
    <t>行程开关（施耐德）</t>
  </si>
  <si>
    <t>XCMN2145L1</t>
  </si>
  <si>
    <t>LKK3-20S/T</t>
  </si>
  <si>
    <t>ND20-S5-M30，要两条线的</t>
  </si>
  <si>
    <t>ALJ30A3-15-2/H1</t>
  </si>
  <si>
    <t>旋钮开关</t>
  </si>
  <si>
    <t>M22-10</t>
  </si>
  <si>
    <t>急停开关</t>
  </si>
  <si>
    <t>可编程控制器(PLC）</t>
  </si>
  <si>
    <t>CP2E-N200R-D</t>
  </si>
  <si>
    <t>连接器</t>
  </si>
  <si>
    <t>32A5芯7YP2823</t>
  </si>
  <si>
    <t>按钮盒</t>
  </si>
  <si>
    <t>TYBOX-BO6504A-8575</t>
  </si>
  <si>
    <t>常开触点开关</t>
  </si>
  <si>
    <t>M22-KC10</t>
  </si>
  <si>
    <t>断路器空气开关三相</t>
  </si>
  <si>
    <t>Dz473P63A空开</t>
  </si>
  <si>
    <t>32LE C16</t>
  </si>
  <si>
    <t>继电器</t>
  </si>
  <si>
    <t>ARJ2D024L</t>
  </si>
  <si>
    <t>继电器（施耐德）</t>
  </si>
  <si>
    <t>蓝色0468H1</t>
  </si>
  <si>
    <t>红色0361C3</t>
  </si>
  <si>
    <t>控制开关</t>
  </si>
  <si>
    <t>DZ47-125  100A</t>
  </si>
  <si>
    <t>DZ47s D63 400V~6000A</t>
  </si>
  <si>
    <t>箱体快速接头</t>
  </si>
  <si>
    <t>ISO7241-A G3/8</t>
  </si>
  <si>
    <t>2P 32A</t>
  </si>
  <si>
    <t>16A3孔</t>
  </si>
  <si>
    <t>304不锈钢高压防爆软管</t>
  </si>
  <si>
    <t>长60CM</t>
  </si>
  <si>
    <t>LED灯泡</t>
  </si>
  <si>
    <t>20W</t>
  </si>
  <si>
    <t>盏</t>
  </si>
  <si>
    <t>LED投光灯</t>
  </si>
  <si>
    <t>200W（方形壁装）</t>
  </si>
  <si>
    <t>圆形款白光，12W，直径115mm</t>
  </si>
  <si>
    <t>插头</t>
  </si>
  <si>
    <t>三脚，16A</t>
  </si>
  <si>
    <t>SR2HLD-D24  DC24V</t>
  </si>
  <si>
    <t>六角钻尾钉</t>
  </si>
  <si>
    <t>12*20</t>
  </si>
  <si>
    <t>1P+N/32A</t>
  </si>
  <si>
    <t>1P.32A</t>
  </si>
  <si>
    <t>1P.63A</t>
  </si>
  <si>
    <t>2P/63A</t>
  </si>
  <si>
    <t>明装插座</t>
  </si>
  <si>
    <t>10A 五孔</t>
  </si>
  <si>
    <t>16A</t>
  </si>
  <si>
    <t>16A 五孔</t>
  </si>
  <si>
    <t>配电箱</t>
  </si>
  <si>
    <t>500mm*600mm*200mm</t>
  </si>
  <si>
    <t>250mm*300mm*150mm</t>
  </si>
  <si>
    <t>300mm*400mm*200mm</t>
  </si>
  <si>
    <t>2-3位</t>
  </si>
  <si>
    <t>9-12位</t>
  </si>
  <si>
    <t>6-9位</t>
  </si>
  <si>
    <t>2-4位</t>
  </si>
  <si>
    <t>不锈钢400*500</t>
  </si>
  <si>
    <t>平板灯</t>
  </si>
  <si>
    <t>600*600/80W</t>
  </si>
  <si>
    <t>600*600/48W</t>
  </si>
  <si>
    <t>300*300</t>
  </si>
  <si>
    <t>投光灯</t>
  </si>
  <si>
    <t>10A五孔</t>
  </si>
  <si>
    <t>三相四线，63A</t>
  </si>
  <si>
    <t>2P25A</t>
  </si>
  <si>
    <t>三相四线，32A</t>
  </si>
  <si>
    <t>导轨插座</t>
  </si>
  <si>
    <t>2孔/10A</t>
  </si>
  <si>
    <t>3孔/16A</t>
  </si>
  <si>
    <t>5孔/10A</t>
  </si>
  <si>
    <t>244mm*195mm*109mm</t>
  </si>
  <si>
    <t>PVC线管</t>
  </si>
  <si>
    <t>DN25，3米/条</t>
  </si>
  <si>
    <t>PVC线管直通</t>
  </si>
  <si>
    <t>DN25</t>
  </si>
  <si>
    <t>PVC线管弯头</t>
  </si>
  <si>
    <t>网线</t>
  </si>
  <si>
    <t>8芯</t>
  </si>
  <si>
    <t>16A三孔</t>
  </si>
  <si>
    <t>1.2m 40W</t>
  </si>
  <si>
    <t>0.5平方（六芯）</t>
  </si>
  <si>
    <t>VE管型接线端子</t>
  </si>
  <si>
    <t>型号：E2508  接线平方：2.5平方</t>
  </si>
  <si>
    <t>型号：E4009  接线平方：4平方</t>
  </si>
  <si>
    <t>防水盒</t>
  </si>
  <si>
    <t>明装加高型</t>
  </si>
  <si>
    <t>遥控+充电报警器+按钮</t>
  </si>
  <si>
    <t>电源适配器</t>
  </si>
  <si>
    <t>12V 2A</t>
  </si>
  <si>
    <t>YJV 4*16＋1*10</t>
  </si>
  <si>
    <t>屏蔽电缆</t>
  </si>
  <si>
    <t>RVV 5*0.75mm2</t>
  </si>
  <si>
    <t>大光杯远射头灯</t>
  </si>
  <si>
    <t>白光/V129/3档调节光远射/Type-C充电接口</t>
  </si>
  <si>
    <t>方管</t>
  </si>
  <si>
    <t>长25mm*宽25mm*厚1.5mm</t>
  </si>
  <si>
    <t>镀锌板</t>
  </si>
  <si>
    <t>长1000mm*宽800mm*厚0.6mm</t>
  </si>
  <si>
    <t>无缝方管</t>
  </si>
  <si>
    <t>长100mm*宽100mm*厚10mm</t>
  </si>
  <si>
    <t>圆铁</t>
  </si>
  <si>
    <t>Φ10</t>
  </si>
  <si>
    <t>角铁</t>
  </si>
  <si>
    <t>25*25</t>
  </si>
  <si>
    <t>铁丝</t>
  </si>
  <si>
    <t>16号，100米/卷</t>
  </si>
  <si>
    <t>液压油缸油封</t>
  </si>
  <si>
    <t>7件套</t>
  </si>
  <si>
    <t>补油阀</t>
  </si>
  <si>
    <t>L0820-17</t>
  </si>
  <si>
    <t>广西绿城环境发展集团有限责任公司2025-2026年度机扫扫把采购清单</t>
  </si>
  <si>
    <t>数量</t>
  </si>
  <si>
    <t>机扫扫把</t>
  </si>
  <si>
    <t>170mm，含10根钢丝，底座厚度25MM</t>
  </si>
  <si>
    <t>1</t>
  </si>
  <si>
    <t>材质：全新聚丙烯</t>
  </si>
  <si>
    <t>87mm，含10根钢丝,底座厚度25MM</t>
  </si>
  <si>
    <t>76mm，含10根钢丝,底座厚度25MM</t>
  </si>
  <si>
    <t>前边刷650mm</t>
  </si>
  <si>
    <t>后边刷500mm</t>
  </si>
  <si>
    <t>微型扫扫把</t>
  </si>
  <si>
    <t>400*700mm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</si>
</sst>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0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rgb="FF1A1A1A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2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399945066682943"/>
        </patternFill>
      </fill>
    </dxf>
    <dxf>
      <fill>
        <patternFill patternType="solid">
          <bgColor theme="4" tint="0.399975585192419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png"/><Relationship Id="rId98" Type="http://schemas.openxmlformats.org/officeDocument/2006/relationships/image" Target="media/image98.png"/><Relationship Id="rId97" Type="http://schemas.openxmlformats.org/officeDocument/2006/relationships/image" Target="media/image97.png"/><Relationship Id="rId96" Type="http://schemas.openxmlformats.org/officeDocument/2006/relationships/image" Target="media/image96.png"/><Relationship Id="rId95" Type="http://schemas.openxmlformats.org/officeDocument/2006/relationships/image" Target="media/image95.png"/><Relationship Id="rId94" Type="http://schemas.openxmlformats.org/officeDocument/2006/relationships/image" Target="media/image94.png"/><Relationship Id="rId93" Type="http://schemas.openxmlformats.org/officeDocument/2006/relationships/image" Target="media/image93.png"/><Relationship Id="rId92" Type="http://schemas.openxmlformats.org/officeDocument/2006/relationships/image" Target="media/image92.png"/><Relationship Id="rId91" Type="http://schemas.openxmlformats.org/officeDocument/2006/relationships/image" Target="media/image91.png"/><Relationship Id="rId90" Type="http://schemas.openxmlformats.org/officeDocument/2006/relationships/image" Target="media/image90.png"/><Relationship Id="rId9" Type="http://schemas.openxmlformats.org/officeDocument/2006/relationships/image" Target="media/image9.png"/><Relationship Id="rId89" Type="http://schemas.openxmlformats.org/officeDocument/2006/relationships/image" Target="media/image89.png"/><Relationship Id="rId88" Type="http://schemas.openxmlformats.org/officeDocument/2006/relationships/image" Target="media/image88.png"/><Relationship Id="rId87" Type="http://schemas.openxmlformats.org/officeDocument/2006/relationships/image" Target="media/image87.png"/><Relationship Id="rId86" Type="http://schemas.openxmlformats.org/officeDocument/2006/relationships/image" Target="media/image86.png"/><Relationship Id="rId85" Type="http://schemas.openxmlformats.org/officeDocument/2006/relationships/image" Target="media/image85.png"/><Relationship Id="rId84" Type="http://schemas.openxmlformats.org/officeDocument/2006/relationships/image" Target="media/image84.png"/><Relationship Id="rId83" Type="http://schemas.openxmlformats.org/officeDocument/2006/relationships/image" Target="media/image83.png"/><Relationship Id="rId82" Type="http://schemas.openxmlformats.org/officeDocument/2006/relationships/image" Target="media/image82.png"/><Relationship Id="rId81" Type="http://schemas.openxmlformats.org/officeDocument/2006/relationships/image" Target="media/image81.png"/><Relationship Id="rId80" Type="http://schemas.openxmlformats.org/officeDocument/2006/relationships/image" Target="media/image80.png"/><Relationship Id="rId8" Type="http://schemas.openxmlformats.org/officeDocument/2006/relationships/image" Target="media/image8.png"/><Relationship Id="rId79" Type="http://schemas.openxmlformats.org/officeDocument/2006/relationships/image" Target="media/image79.png"/><Relationship Id="rId78" Type="http://schemas.openxmlformats.org/officeDocument/2006/relationships/image" Target="media/image78.png"/><Relationship Id="rId77" Type="http://schemas.openxmlformats.org/officeDocument/2006/relationships/image" Target="media/image77.png"/><Relationship Id="rId76" Type="http://schemas.openxmlformats.org/officeDocument/2006/relationships/image" Target="media/image76.png"/><Relationship Id="rId75" Type="http://schemas.openxmlformats.org/officeDocument/2006/relationships/image" Target="media/image75.png"/><Relationship Id="rId74" Type="http://schemas.openxmlformats.org/officeDocument/2006/relationships/image" Target="media/image74.png"/><Relationship Id="rId73" Type="http://schemas.openxmlformats.org/officeDocument/2006/relationships/image" Target="media/image73.png"/><Relationship Id="rId72" Type="http://schemas.openxmlformats.org/officeDocument/2006/relationships/image" Target="media/image72.png"/><Relationship Id="rId71" Type="http://schemas.openxmlformats.org/officeDocument/2006/relationships/image" Target="media/image71.png"/><Relationship Id="rId70" Type="http://schemas.openxmlformats.org/officeDocument/2006/relationships/image" Target="media/image70.png"/><Relationship Id="rId7" Type="http://schemas.openxmlformats.org/officeDocument/2006/relationships/image" Target="media/image7.pn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pn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pn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2" Type="http://schemas.openxmlformats.org/officeDocument/2006/relationships/image" Target="media/image122.png"/><Relationship Id="rId121" Type="http://schemas.openxmlformats.org/officeDocument/2006/relationships/image" Target="media/image121.png"/><Relationship Id="rId120" Type="http://schemas.openxmlformats.org/officeDocument/2006/relationships/image" Target="media/image120.png"/><Relationship Id="rId12" Type="http://schemas.openxmlformats.org/officeDocument/2006/relationships/image" Target="media/image12.png"/><Relationship Id="rId119" Type="http://schemas.openxmlformats.org/officeDocument/2006/relationships/image" Target="media/image119.png"/><Relationship Id="rId118" Type="http://schemas.openxmlformats.org/officeDocument/2006/relationships/image" Target="media/image118.png"/><Relationship Id="rId117" Type="http://schemas.openxmlformats.org/officeDocument/2006/relationships/image" Target="media/image117.png"/><Relationship Id="rId116" Type="http://schemas.openxmlformats.org/officeDocument/2006/relationships/image" Target="media/image116.png"/><Relationship Id="rId115" Type="http://schemas.openxmlformats.org/officeDocument/2006/relationships/image" Target="media/image115.png"/><Relationship Id="rId114" Type="http://schemas.openxmlformats.org/officeDocument/2006/relationships/image" Target="media/image114.png"/><Relationship Id="rId113" Type="http://schemas.openxmlformats.org/officeDocument/2006/relationships/image" Target="media/image113.png"/><Relationship Id="rId112" Type="http://schemas.openxmlformats.org/officeDocument/2006/relationships/image" Target="media/image112.png"/><Relationship Id="rId111" Type="http://schemas.openxmlformats.org/officeDocument/2006/relationships/image" Target="media/image111.png"/><Relationship Id="rId110" Type="http://schemas.openxmlformats.org/officeDocument/2006/relationships/image" Target="media/image110.png"/><Relationship Id="rId11" Type="http://schemas.openxmlformats.org/officeDocument/2006/relationships/image" Target="media/image11.png"/><Relationship Id="rId109" Type="http://schemas.openxmlformats.org/officeDocument/2006/relationships/image" Target="media/image109.png"/><Relationship Id="rId108" Type="http://schemas.openxmlformats.org/officeDocument/2006/relationships/image" Target="media/image108.png"/><Relationship Id="rId107" Type="http://schemas.openxmlformats.org/officeDocument/2006/relationships/image" Target="media/image107.png"/><Relationship Id="rId106" Type="http://schemas.openxmlformats.org/officeDocument/2006/relationships/image" Target="media/image106.png"/><Relationship Id="rId105" Type="http://schemas.openxmlformats.org/officeDocument/2006/relationships/image" Target="media/image105.png"/><Relationship Id="rId104" Type="http://schemas.openxmlformats.org/officeDocument/2006/relationships/image" Target="media/image104.png"/><Relationship Id="rId103" Type="http://schemas.openxmlformats.org/officeDocument/2006/relationships/image" Target="media/image103.png"/><Relationship Id="rId102" Type="http://schemas.openxmlformats.org/officeDocument/2006/relationships/image" Target="media/image102.png"/><Relationship Id="rId101" Type="http://schemas.openxmlformats.org/officeDocument/2006/relationships/image" Target="media/image101.png"/><Relationship Id="rId100" Type="http://schemas.openxmlformats.org/officeDocument/2006/relationships/image" Target="media/image100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1"/>
  <sheetViews>
    <sheetView tabSelected="1" workbookViewId="0">
      <pane ySplit="2" topLeftCell="A388" activePane="bottomLeft" state="frozen"/>
      <selection/>
      <selection pane="bottomLeft" activeCell="D411" sqref="D411"/>
    </sheetView>
  </sheetViews>
  <sheetFormatPr defaultColWidth="9" defaultRowHeight="13.5" outlineLevelCol="6"/>
  <cols>
    <col min="1" max="1" width="6.88333333333333" customWidth="1"/>
    <col min="2" max="2" width="15.875" customWidth="1"/>
    <col min="3" max="3" width="24.875" customWidth="1"/>
    <col min="4" max="4" width="7.21666666666667" customWidth="1"/>
    <col min="5" max="5" width="10.25" customWidth="1"/>
    <col min="6" max="6" width="20.5583333333333" customWidth="1"/>
    <col min="7" max="7" width="12.25" style="15" customWidth="1"/>
    <col min="9" max="9" width="11.375" customWidth="1"/>
    <col min="10" max="10" width="14.125" customWidth="1"/>
    <col min="14" max="14" width="12.5"/>
  </cols>
  <sheetData>
    <row r="1" ht="34.95" customHeight="1" spans="1:7">
      <c r="A1" s="16" t="s">
        <v>0</v>
      </c>
      <c r="B1" s="16"/>
      <c r="C1" s="16"/>
      <c r="D1" s="16"/>
      <c r="E1" s="16"/>
      <c r="F1" s="16"/>
      <c r="G1" s="17"/>
    </row>
    <row r="2" s="12" customFormat="1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="13" customFormat="1" ht="30" customHeight="1" spans="1:7">
      <c r="A3" s="5">
        <v>1</v>
      </c>
      <c r="B3" s="7" t="s">
        <v>8</v>
      </c>
      <c r="C3" s="7" t="s">
        <v>9</v>
      </c>
      <c r="D3" s="7" t="s">
        <v>10</v>
      </c>
      <c r="E3" s="8">
        <v>4.5</v>
      </c>
      <c r="F3" s="8" t="str">
        <f>_xlfn.DISPIMG("ID_0B13422562EA4A29A6C6EDBD142D12F1",1)</f>
        <v>=DISPIMG("ID_0B13422562EA4A29A6C6EDBD142D12F1",1)</v>
      </c>
      <c r="G3" s="8" t="s">
        <v>11</v>
      </c>
    </row>
    <row r="4" s="13" customFormat="1" ht="30" customHeight="1" spans="1:7">
      <c r="A4" s="5">
        <v>2</v>
      </c>
      <c r="B4" s="7" t="s">
        <v>12</v>
      </c>
      <c r="C4" s="7" t="s">
        <v>13</v>
      </c>
      <c r="D4" s="7" t="s">
        <v>10</v>
      </c>
      <c r="E4" s="8">
        <v>12.15</v>
      </c>
      <c r="F4" s="8" t="str">
        <f>_xlfn.DISPIMG("ID_DE422E49EA054267BA17BE82F2FEED11",1)</f>
        <v>=DISPIMG("ID_DE422E49EA054267BA17BE82F2FEED11",1)</v>
      </c>
      <c r="G4" s="8" t="s">
        <v>11</v>
      </c>
    </row>
    <row r="5" s="12" customFormat="1" ht="31.95" customHeight="1" spans="1:7">
      <c r="A5" s="5">
        <v>3</v>
      </c>
      <c r="B5" s="7" t="s">
        <v>14</v>
      </c>
      <c r="C5" s="7" t="s">
        <v>15</v>
      </c>
      <c r="D5" s="7" t="s">
        <v>16</v>
      </c>
      <c r="E5" s="8">
        <v>3.15</v>
      </c>
      <c r="F5" s="8" t="str">
        <f t="shared" ref="F5:F11" si="0">_xlfn.DISPIMG("ID_CF8C52D29EEE4EDEBD761D5A239D063D",1)</f>
        <v>=DISPIMG("ID_CF8C52D29EEE4EDEBD761D5A239D063D",1)</v>
      </c>
      <c r="G5" s="8" t="s">
        <v>11</v>
      </c>
    </row>
    <row r="6" ht="31.95" customHeight="1" spans="1:7">
      <c r="A6" s="5">
        <v>4</v>
      </c>
      <c r="B6" s="7" t="s">
        <v>17</v>
      </c>
      <c r="C6" s="7" t="s">
        <v>18</v>
      </c>
      <c r="D6" s="7" t="s">
        <v>16</v>
      </c>
      <c r="E6" s="8">
        <v>5.4</v>
      </c>
      <c r="F6" s="8" t="str">
        <f>_xlfn.DISPIMG("ID_A706F6F9B38E4C27A28E1333F0B0CADC",1)</f>
        <v>=DISPIMG("ID_A706F6F9B38E4C27A28E1333F0B0CADC",1)</v>
      </c>
      <c r="G6" s="8" t="s">
        <v>11</v>
      </c>
    </row>
    <row r="7" ht="31.95" customHeight="1" spans="1:7">
      <c r="A7" s="5">
        <v>5</v>
      </c>
      <c r="B7" s="7" t="s">
        <v>14</v>
      </c>
      <c r="C7" s="7" t="s">
        <v>19</v>
      </c>
      <c r="D7" s="7" t="s">
        <v>16</v>
      </c>
      <c r="E7" s="8">
        <v>5.85</v>
      </c>
      <c r="F7" s="8" t="str">
        <f t="shared" si="0"/>
        <v>=DISPIMG("ID_CF8C52D29EEE4EDEBD761D5A239D063D",1)</v>
      </c>
      <c r="G7" s="8" t="s">
        <v>11</v>
      </c>
    </row>
    <row r="8" ht="31.95" customHeight="1" spans="1:7">
      <c r="A8" s="5">
        <v>6</v>
      </c>
      <c r="B8" s="7" t="s">
        <v>14</v>
      </c>
      <c r="C8" s="7" t="s">
        <v>20</v>
      </c>
      <c r="D8" s="7" t="s">
        <v>16</v>
      </c>
      <c r="E8" s="8">
        <v>5.85</v>
      </c>
      <c r="F8" s="8" t="str">
        <f t="shared" si="0"/>
        <v>=DISPIMG("ID_CF8C52D29EEE4EDEBD761D5A239D063D",1)</v>
      </c>
      <c r="G8" s="8" t="s">
        <v>11</v>
      </c>
    </row>
    <row r="9" s="12" customFormat="1" ht="42" customHeight="1" spans="1:7">
      <c r="A9" s="5">
        <v>7</v>
      </c>
      <c r="B9" s="7" t="s">
        <v>14</v>
      </c>
      <c r="C9" s="7" t="s">
        <v>21</v>
      </c>
      <c r="D9" s="7" t="s">
        <v>16</v>
      </c>
      <c r="E9" s="8">
        <v>6.3</v>
      </c>
      <c r="F9" s="8" t="str">
        <f t="shared" si="0"/>
        <v>=DISPIMG("ID_CF8C52D29EEE4EDEBD761D5A239D063D",1)</v>
      </c>
      <c r="G9" s="8" t="s">
        <v>11</v>
      </c>
    </row>
    <row r="10" ht="31.95" customHeight="1" spans="1:7">
      <c r="A10" s="5">
        <v>8</v>
      </c>
      <c r="B10" s="7" t="s">
        <v>14</v>
      </c>
      <c r="C10" s="7" t="s">
        <v>22</v>
      </c>
      <c r="D10" s="7" t="s">
        <v>16</v>
      </c>
      <c r="E10" s="8">
        <v>6.75</v>
      </c>
      <c r="F10" s="8" t="str">
        <f t="shared" si="0"/>
        <v>=DISPIMG("ID_CF8C52D29EEE4EDEBD761D5A239D063D",1)</v>
      </c>
      <c r="G10" s="8" t="s">
        <v>11</v>
      </c>
    </row>
    <row r="11" ht="31.95" customHeight="1" spans="1:7">
      <c r="A11" s="5">
        <v>9</v>
      </c>
      <c r="B11" s="7" t="s">
        <v>14</v>
      </c>
      <c r="C11" s="7" t="s">
        <v>23</v>
      </c>
      <c r="D11" s="7" t="s">
        <v>16</v>
      </c>
      <c r="E11" s="8">
        <v>6.75</v>
      </c>
      <c r="F11" s="8" t="str">
        <f t="shared" si="0"/>
        <v>=DISPIMG("ID_CF8C52D29EEE4EDEBD761D5A239D063D",1)</v>
      </c>
      <c r="G11" s="8" t="s">
        <v>11</v>
      </c>
    </row>
    <row r="12" ht="21" customHeight="1" spans="1:7">
      <c r="A12" s="5">
        <v>10</v>
      </c>
      <c r="B12" s="7" t="s">
        <v>24</v>
      </c>
      <c r="C12" s="7" t="s">
        <v>25</v>
      </c>
      <c r="D12" s="7" t="s">
        <v>16</v>
      </c>
      <c r="E12" s="8">
        <v>17.1</v>
      </c>
      <c r="F12" s="8"/>
      <c r="G12" s="8" t="s">
        <v>11</v>
      </c>
    </row>
    <row r="13" ht="31.95" customHeight="1" spans="1:7">
      <c r="A13" s="5">
        <v>11</v>
      </c>
      <c r="B13" s="7" t="s">
        <v>14</v>
      </c>
      <c r="C13" s="7" t="s">
        <v>26</v>
      </c>
      <c r="D13" s="7" t="s">
        <v>16</v>
      </c>
      <c r="E13" s="8">
        <v>7.2</v>
      </c>
      <c r="F13" s="8" t="str">
        <f>_xlfn.DISPIMG("ID_CF8C52D29EEE4EDEBD761D5A239D063D",1)</f>
        <v>=DISPIMG("ID_CF8C52D29EEE4EDEBD761D5A239D063D",1)</v>
      </c>
      <c r="G13" s="8" t="s">
        <v>11</v>
      </c>
    </row>
    <row r="14" ht="31.95" customHeight="1" spans="1:7">
      <c r="A14" s="5">
        <v>12</v>
      </c>
      <c r="B14" s="7" t="s">
        <v>14</v>
      </c>
      <c r="C14" s="7" t="s">
        <v>27</v>
      </c>
      <c r="D14" s="7" t="s">
        <v>16</v>
      </c>
      <c r="E14" s="8">
        <v>7.65</v>
      </c>
      <c r="F14" s="8" t="str">
        <f>_xlfn.DISPIMG("ID_CF8C52D29EEE4EDEBD761D5A239D063D",1)</f>
        <v>=DISPIMG("ID_CF8C52D29EEE4EDEBD761D5A239D063D",1)</v>
      </c>
      <c r="G14" s="8" t="s">
        <v>11</v>
      </c>
    </row>
    <row r="15" ht="21" customHeight="1" spans="1:7">
      <c r="A15" s="5">
        <v>13</v>
      </c>
      <c r="B15" s="7" t="s">
        <v>28</v>
      </c>
      <c r="C15" s="7" t="s">
        <v>29</v>
      </c>
      <c r="D15" s="7" t="s">
        <v>16</v>
      </c>
      <c r="E15" s="8">
        <v>6.3</v>
      </c>
      <c r="F15" s="8" t="str">
        <f t="shared" ref="F15:F20" si="1">_xlfn.DISPIMG("ID_372AF6DE74DA4982B3B5BB4479FE2560",1)</f>
        <v>=DISPIMG("ID_372AF6DE74DA4982B3B5BB4479FE2560",1)</v>
      </c>
      <c r="G15" s="8" t="s">
        <v>11</v>
      </c>
    </row>
    <row r="16" ht="21" customHeight="1" spans="1:7">
      <c r="A16" s="5">
        <v>14</v>
      </c>
      <c r="B16" s="7" t="s">
        <v>30</v>
      </c>
      <c r="C16" s="7" t="s">
        <v>15</v>
      </c>
      <c r="D16" s="7" t="s">
        <v>16</v>
      </c>
      <c r="E16" s="8">
        <v>3.15</v>
      </c>
      <c r="F16" s="8" t="str">
        <f t="shared" si="1"/>
        <v>=DISPIMG("ID_372AF6DE74DA4982B3B5BB4479FE2560",1)</v>
      </c>
      <c r="G16" s="8" t="s">
        <v>11</v>
      </c>
    </row>
    <row r="17" ht="31.95" customHeight="1" spans="1:7">
      <c r="A17" s="5">
        <v>15</v>
      </c>
      <c r="B17" s="7" t="s">
        <v>30</v>
      </c>
      <c r="C17" s="7" t="s">
        <v>19</v>
      </c>
      <c r="D17" s="7" t="s">
        <v>16</v>
      </c>
      <c r="E17" s="8">
        <v>4.95</v>
      </c>
      <c r="F17" s="8" t="str">
        <f t="shared" si="1"/>
        <v>=DISPIMG("ID_372AF6DE74DA4982B3B5BB4479FE2560",1)</v>
      </c>
      <c r="G17" s="8" t="s">
        <v>11</v>
      </c>
    </row>
    <row r="18" ht="21" customHeight="1" spans="1:7">
      <c r="A18" s="5">
        <v>16</v>
      </c>
      <c r="B18" s="7" t="s">
        <v>30</v>
      </c>
      <c r="C18" s="7" t="s">
        <v>21</v>
      </c>
      <c r="D18" s="7" t="s">
        <v>16</v>
      </c>
      <c r="E18" s="8">
        <v>4.95</v>
      </c>
      <c r="F18" s="8" t="str">
        <f t="shared" si="1"/>
        <v>=DISPIMG("ID_372AF6DE74DA4982B3B5BB4479FE2560",1)</v>
      </c>
      <c r="G18" s="8" t="s">
        <v>11</v>
      </c>
    </row>
    <row r="19" ht="21" customHeight="1" spans="1:7">
      <c r="A19" s="5">
        <v>17</v>
      </c>
      <c r="B19" s="7" t="s">
        <v>30</v>
      </c>
      <c r="C19" s="7" t="s">
        <v>22</v>
      </c>
      <c r="D19" s="7" t="s">
        <v>16</v>
      </c>
      <c r="E19" s="8">
        <v>5.4</v>
      </c>
      <c r="F19" s="8" t="str">
        <f t="shared" si="1"/>
        <v>=DISPIMG("ID_372AF6DE74DA4982B3B5BB4479FE2560",1)</v>
      </c>
      <c r="G19" s="8" t="s">
        <v>11</v>
      </c>
    </row>
    <row r="20" ht="21" customHeight="1" spans="1:7">
      <c r="A20" s="5">
        <v>18</v>
      </c>
      <c r="B20" s="7" t="s">
        <v>30</v>
      </c>
      <c r="C20" s="7" t="s">
        <v>23</v>
      </c>
      <c r="D20" s="7" t="s">
        <v>16</v>
      </c>
      <c r="E20" s="8">
        <v>9</v>
      </c>
      <c r="F20" s="8" t="str">
        <f t="shared" si="1"/>
        <v>=DISPIMG("ID_372AF6DE74DA4982B3B5BB4479FE2560",1)</v>
      </c>
      <c r="G20" s="8" t="s">
        <v>11</v>
      </c>
    </row>
    <row r="21" ht="21" customHeight="1" spans="1:7">
      <c r="A21" s="5">
        <v>19</v>
      </c>
      <c r="B21" s="7" t="s">
        <v>31</v>
      </c>
      <c r="C21" s="7" t="s">
        <v>25</v>
      </c>
      <c r="D21" s="7" t="s">
        <v>16</v>
      </c>
      <c r="E21" s="8">
        <v>17.1</v>
      </c>
      <c r="F21" s="8"/>
      <c r="G21" s="8" t="s">
        <v>11</v>
      </c>
    </row>
    <row r="22" ht="21" customHeight="1" spans="1:7">
      <c r="A22" s="5">
        <v>20</v>
      </c>
      <c r="B22" s="7" t="s">
        <v>30</v>
      </c>
      <c r="C22" s="7" t="s">
        <v>26</v>
      </c>
      <c r="D22" s="7" t="s">
        <v>32</v>
      </c>
      <c r="E22" s="8">
        <v>7.2</v>
      </c>
      <c r="F22" s="8" t="str">
        <f>_xlfn.DISPIMG("ID_372AF6DE74DA4982B3B5BB4479FE2560",1)</f>
        <v>=DISPIMG("ID_372AF6DE74DA4982B3B5BB4479FE2560",1)</v>
      </c>
      <c r="G22" s="8" t="s">
        <v>11</v>
      </c>
    </row>
    <row r="23" ht="31.95" customHeight="1" spans="1:7">
      <c r="A23" s="5">
        <v>21</v>
      </c>
      <c r="B23" s="7" t="s">
        <v>33</v>
      </c>
      <c r="C23" s="7" t="s">
        <v>18</v>
      </c>
      <c r="D23" s="7" t="s">
        <v>16</v>
      </c>
      <c r="E23" s="8">
        <v>5.85</v>
      </c>
      <c r="F23" s="8" t="str">
        <f>_xlfn.DISPIMG("ID_D1D07BE5A96F452F934282A76D370422",1)</f>
        <v>=DISPIMG("ID_D1D07BE5A96F452F934282A76D370422",1)</v>
      </c>
      <c r="G23" s="8" t="s">
        <v>11</v>
      </c>
    </row>
    <row r="24" ht="31.95" customHeight="1" spans="1:7">
      <c r="A24" s="5">
        <v>22</v>
      </c>
      <c r="B24" s="18" t="s">
        <v>34</v>
      </c>
      <c r="C24" s="18" t="s">
        <v>35</v>
      </c>
      <c r="D24" s="19" t="s">
        <v>16</v>
      </c>
      <c r="E24" s="8">
        <v>11.7</v>
      </c>
      <c r="F24" s="8"/>
      <c r="G24" s="8" t="s">
        <v>11</v>
      </c>
    </row>
    <row r="25" ht="21" customHeight="1" spans="1:7">
      <c r="A25" s="5">
        <v>23</v>
      </c>
      <c r="B25" s="7" t="s">
        <v>36</v>
      </c>
      <c r="C25" s="7" t="s">
        <v>27</v>
      </c>
      <c r="D25" s="7" t="s">
        <v>16</v>
      </c>
      <c r="E25" s="8">
        <v>14.4</v>
      </c>
      <c r="F25" s="8"/>
      <c r="G25" s="8" t="s">
        <v>11</v>
      </c>
    </row>
    <row r="26" s="12" customFormat="1" ht="31.95" customHeight="1" spans="1:7">
      <c r="A26" s="5">
        <v>24</v>
      </c>
      <c r="B26" s="7" t="s">
        <v>37</v>
      </c>
      <c r="C26" s="7" t="s">
        <v>38</v>
      </c>
      <c r="D26" s="7" t="s">
        <v>16</v>
      </c>
      <c r="E26" s="8">
        <v>31.5</v>
      </c>
      <c r="F26" s="8" t="str">
        <f t="shared" ref="F26:F29" si="2">_xlfn.DISPIMG("ID_FF960A1A600C4D909DCAC0C93ED8FFC4",1)</f>
        <v>=DISPIMG("ID_FF960A1A600C4D909DCAC0C93ED8FFC4",1)</v>
      </c>
      <c r="G26" s="8" t="s">
        <v>11</v>
      </c>
    </row>
    <row r="27" s="12" customFormat="1" ht="21" customHeight="1" spans="1:7">
      <c r="A27" s="5">
        <v>25</v>
      </c>
      <c r="B27" s="7" t="s">
        <v>37</v>
      </c>
      <c r="C27" s="7" t="s">
        <v>39</v>
      </c>
      <c r="D27" s="7" t="s">
        <v>16</v>
      </c>
      <c r="E27" s="8">
        <v>22.5</v>
      </c>
      <c r="F27" s="8" t="str">
        <f t="shared" si="2"/>
        <v>=DISPIMG("ID_FF960A1A600C4D909DCAC0C93ED8FFC4",1)</v>
      </c>
      <c r="G27" s="8" t="s">
        <v>11</v>
      </c>
    </row>
    <row r="28" s="12" customFormat="1" ht="21" customHeight="1" spans="1:7">
      <c r="A28" s="5">
        <v>26</v>
      </c>
      <c r="B28" s="7" t="s">
        <v>37</v>
      </c>
      <c r="C28" s="7" t="s">
        <v>40</v>
      </c>
      <c r="D28" s="7" t="s">
        <v>16</v>
      </c>
      <c r="E28" s="8">
        <v>54</v>
      </c>
      <c r="F28" s="8" t="str">
        <f t="shared" si="2"/>
        <v>=DISPIMG("ID_FF960A1A600C4D909DCAC0C93ED8FFC4",1)</v>
      </c>
      <c r="G28" s="8" t="s">
        <v>11</v>
      </c>
    </row>
    <row r="29" s="13" customFormat="1" ht="27" customHeight="1" spans="1:7">
      <c r="A29" s="5">
        <v>27</v>
      </c>
      <c r="B29" s="7" t="s">
        <v>37</v>
      </c>
      <c r="C29" s="7" t="s">
        <v>41</v>
      </c>
      <c r="D29" s="7" t="s">
        <v>16</v>
      </c>
      <c r="E29" s="8">
        <v>95.4</v>
      </c>
      <c r="F29" s="8" t="str">
        <f t="shared" si="2"/>
        <v>=DISPIMG("ID_FF960A1A600C4D909DCAC0C93ED8FFC4",1)</v>
      </c>
      <c r="G29" s="8" t="s">
        <v>11</v>
      </c>
    </row>
    <row r="30" ht="31.95" customHeight="1" spans="1:7">
      <c r="A30" s="5">
        <v>28</v>
      </c>
      <c r="B30" s="7" t="s">
        <v>42</v>
      </c>
      <c r="C30" s="7" t="s">
        <v>43</v>
      </c>
      <c r="D30" s="7" t="s">
        <v>16</v>
      </c>
      <c r="E30" s="8">
        <v>18</v>
      </c>
      <c r="F30" s="8" t="str">
        <f>_xlfn.DISPIMG("ID_B744653D38C444F68D87CD15E78763A5",1)</f>
        <v>=DISPIMG("ID_B744653D38C444F68D87CD15E78763A5",1)</v>
      </c>
      <c r="G30" s="8" t="s">
        <v>11</v>
      </c>
    </row>
    <row r="31" ht="21" customHeight="1" spans="1:7">
      <c r="A31" s="5">
        <v>29</v>
      </c>
      <c r="B31" s="7" t="s">
        <v>42</v>
      </c>
      <c r="C31" s="7" t="s">
        <v>44</v>
      </c>
      <c r="D31" s="7" t="s">
        <v>16</v>
      </c>
      <c r="E31" s="8">
        <v>35.1</v>
      </c>
      <c r="F31" s="8" t="str">
        <f>_xlfn.DISPIMG("ID_D6F8020B3027451183D408E4F6FEEBFF",1)</f>
        <v>=DISPIMG("ID_D6F8020B3027451183D408E4F6FEEBFF",1)</v>
      </c>
      <c r="G31" s="8" t="s">
        <v>11</v>
      </c>
    </row>
    <row r="32" ht="21" customHeight="1" spans="1:7">
      <c r="A32" s="5">
        <v>30</v>
      </c>
      <c r="B32" s="7" t="s">
        <v>45</v>
      </c>
      <c r="C32" s="7" t="s">
        <v>46</v>
      </c>
      <c r="D32" s="7" t="s">
        <v>16</v>
      </c>
      <c r="E32" s="8">
        <v>13.5</v>
      </c>
      <c r="F32" s="8" t="str">
        <f>_xlfn.DISPIMG("ID_72226D376367416F83CD1AB40861EE78",1)</f>
        <v>=DISPIMG("ID_72226D376367416F83CD1AB40861EE78",1)</v>
      </c>
      <c r="G32" s="8" t="s">
        <v>11</v>
      </c>
    </row>
    <row r="33" ht="21" customHeight="1" spans="1:7">
      <c r="A33" s="5">
        <v>31</v>
      </c>
      <c r="B33" s="7" t="s">
        <v>47</v>
      </c>
      <c r="C33" s="7" t="s">
        <v>46</v>
      </c>
      <c r="D33" s="7" t="s">
        <v>16</v>
      </c>
      <c r="E33" s="8">
        <v>10.8</v>
      </c>
      <c r="F33" s="8" t="str">
        <f>_xlfn.DISPIMG("ID_C6A7E962E4DA47B192E6E3C3A4FCA321",1)</f>
        <v>=DISPIMG("ID_C6A7E962E4DA47B192E6E3C3A4FCA321",1)</v>
      </c>
      <c r="G33" s="8" t="s">
        <v>11</v>
      </c>
    </row>
    <row r="34" s="12" customFormat="1" ht="21" customHeight="1" spans="1:7">
      <c r="A34" s="5">
        <v>32</v>
      </c>
      <c r="B34" s="7" t="s">
        <v>48</v>
      </c>
      <c r="C34" s="7" t="s">
        <v>46</v>
      </c>
      <c r="D34" s="7" t="s">
        <v>16</v>
      </c>
      <c r="E34" s="8">
        <v>9.9</v>
      </c>
      <c r="F34" s="8" t="str">
        <f>_xlfn.DISPIMG("ID_27901A96A3CE42A680AE0AB817987E36",1)</f>
        <v>=DISPIMG("ID_27901A96A3CE42A680AE0AB817987E36",1)</v>
      </c>
      <c r="G34" s="8" t="s">
        <v>11</v>
      </c>
    </row>
    <row r="35" ht="21" customHeight="1" spans="1:7">
      <c r="A35" s="5">
        <v>33</v>
      </c>
      <c r="B35" s="7" t="s">
        <v>49</v>
      </c>
      <c r="C35" s="7" t="s">
        <v>50</v>
      </c>
      <c r="D35" s="7" t="s">
        <v>16</v>
      </c>
      <c r="E35" s="8">
        <v>12.6</v>
      </c>
      <c r="F35" s="8" t="str">
        <f>_xlfn.DISPIMG("ID_00FEBDB781AF42C58AA6EAD8899834B4",1)</f>
        <v>=DISPIMG("ID_00FEBDB781AF42C58AA6EAD8899834B4",1)</v>
      </c>
      <c r="G35" s="8" t="s">
        <v>11</v>
      </c>
    </row>
    <row r="36" ht="21" customHeight="1" spans="1:7">
      <c r="A36" s="5">
        <v>34</v>
      </c>
      <c r="B36" s="7" t="s">
        <v>51</v>
      </c>
      <c r="C36" s="7" t="s">
        <v>52</v>
      </c>
      <c r="D36" s="7" t="s">
        <v>16</v>
      </c>
      <c r="E36" s="8">
        <v>13.5</v>
      </c>
      <c r="F36" s="8" t="str">
        <f>_xlfn.DISPIMG("ID_6549348E64BF4E4EA822D743D3B321A1",1)</f>
        <v>=DISPIMG("ID_6549348E64BF4E4EA822D743D3B321A1",1)</v>
      </c>
      <c r="G36" s="8" t="s">
        <v>11</v>
      </c>
    </row>
    <row r="37" ht="21" customHeight="1" spans="1:7">
      <c r="A37" s="5">
        <v>35</v>
      </c>
      <c r="B37" s="7" t="s">
        <v>53</v>
      </c>
      <c r="C37" s="7" t="s">
        <v>54</v>
      </c>
      <c r="D37" s="7" t="s">
        <v>16</v>
      </c>
      <c r="E37" s="8">
        <v>13.5</v>
      </c>
      <c r="F37" s="8" t="str">
        <f>_xlfn.DISPIMG("ID_6C06CA867A7F453684073E8709C04A7E",1)</f>
        <v>=DISPIMG("ID_6C06CA867A7F453684073E8709C04A7E",1)</v>
      </c>
      <c r="G37" s="8" t="s">
        <v>11</v>
      </c>
    </row>
    <row r="38" ht="21" customHeight="1" spans="1:7">
      <c r="A38" s="5">
        <v>36</v>
      </c>
      <c r="B38" s="7" t="s">
        <v>51</v>
      </c>
      <c r="C38" s="7" t="s">
        <v>46</v>
      </c>
      <c r="D38" s="7" t="s">
        <v>16</v>
      </c>
      <c r="E38" s="8">
        <v>10.8</v>
      </c>
      <c r="F38" s="8" t="str">
        <f>_xlfn.DISPIMG("ID_6549348E64BF4E4EA822D743D3B321A1",1)</f>
        <v>=DISPIMG("ID_6549348E64BF4E4EA822D743D3B321A1",1)</v>
      </c>
      <c r="G38" s="8" t="s">
        <v>11</v>
      </c>
    </row>
    <row r="39" ht="31" customHeight="1" spans="1:7">
      <c r="A39" s="5">
        <v>37</v>
      </c>
      <c r="B39" s="7" t="s">
        <v>55</v>
      </c>
      <c r="C39" s="7" t="s">
        <v>56</v>
      </c>
      <c r="D39" s="7" t="s">
        <v>16</v>
      </c>
      <c r="E39" s="8">
        <v>52.2</v>
      </c>
      <c r="F39" s="8" t="str">
        <f>_xlfn.DISPIMG("ID_AC013E2F20D144218632D37A591F7125",1)</f>
        <v>=DISPIMG("ID_AC013E2F20D144218632D37A591F7125",1)</v>
      </c>
      <c r="G39" s="8" t="s">
        <v>11</v>
      </c>
    </row>
    <row r="40" ht="21" customHeight="1" spans="1:7">
      <c r="A40" s="5">
        <v>38</v>
      </c>
      <c r="B40" s="7" t="s">
        <v>57</v>
      </c>
      <c r="C40" s="7" t="s">
        <v>58</v>
      </c>
      <c r="D40" s="7" t="s">
        <v>16</v>
      </c>
      <c r="E40" s="8">
        <v>53.1</v>
      </c>
      <c r="F40" s="8" t="str">
        <f>_xlfn.DISPIMG("ID_9A4FE2769C10445698C82E99F58BD10A",1)</f>
        <v>=DISPIMG("ID_9A4FE2769C10445698C82E99F58BD10A",1)</v>
      </c>
      <c r="G40" s="8" t="s">
        <v>11</v>
      </c>
    </row>
    <row r="41" ht="21" customHeight="1" spans="1:7">
      <c r="A41" s="5">
        <v>39</v>
      </c>
      <c r="B41" s="7" t="s">
        <v>59</v>
      </c>
      <c r="C41" s="7" t="s">
        <v>60</v>
      </c>
      <c r="D41" s="7" t="s">
        <v>16</v>
      </c>
      <c r="E41" s="8">
        <v>24.3</v>
      </c>
      <c r="F41" s="8"/>
      <c r="G41" s="8" t="s">
        <v>11</v>
      </c>
    </row>
    <row r="42" ht="87.55" spans="1:7">
      <c r="A42" s="5">
        <v>40</v>
      </c>
      <c r="B42" s="7" t="s">
        <v>59</v>
      </c>
      <c r="C42" s="7" t="s">
        <v>61</v>
      </c>
      <c r="D42" s="7" t="s">
        <v>32</v>
      </c>
      <c r="E42" s="8">
        <v>67.5</v>
      </c>
      <c r="F42" s="8" t="str">
        <f>_xlfn.DISPIMG("ID_B3C5830776564E42821D827CC5015B69",1)</f>
        <v>=DISPIMG("ID_B3C5830776564E42821D827CC5015B69",1)</v>
      </c>
      <c r="G42" s="8" t="s">
        <v>11</v>
      </c>
    </row>
    <row r="43" ht="111.9" spans="1:7">
      <c r="A43" s="5">
        <v>41</v>
      </c>
      <c r="B43" s="7" t="s">
        <v>62</v>
      </c>
      <c r="C43" s="7" t="s">
        <v>63</v>
      </c>
      <c r="D43" s="7" t="s">
        <v>16</v>
      </c>
      <c r="E43" s="8">
        <v>14.4</v>
      </c>
      <c r="F43" s="8" t="str">
        <f>_xlfn.DISPIMG("ID_4B0A403B30074C1598E8C705B13A668F",1)</f>
        <v>=DISPIMG("ID_4B0A403B30074C1598E8C705B13A668F",1)</v>
      </c>
      <c r="G43" s="8" t="s">
        <v>11</v>
      </c>
    </row>
    <row r="44" ht="111.9" spans="1:7">
      <c r="A44" s="5">
        <v>42</v>
      </c>
      <c r="B44" s="7" t="s">
        <v>62</v>
      </c>
      <c r="C44" s="7" t="s">
        <v>64</v>
      </c>
      <c r="D44" s="7" t="s">
        <v>16</v>
      </c>
      <c r="E44" s="8">
        <v>25.2</v>
      </c>
      <c r="F44" s="8" t="str">
        <f>_xlfn.DISPIMG("ID_BB6209405BCB42B9AFABD27F9BA66F18",1)</f>
        <v>=DISPIMG("ID_BB6209405BCB42B9AFABD27F9BA66F18",1)</v>
      </c>
      <c r="G44" s="8" t="s">
        <v>11</v>
      </c>
    </row>
    <row r="45" s="12" customFormat="1" ht="127.35" spans="1:7">
      <c r="A45" s="5">
        <v>43</v>
      </c>
      <c r="B45" s="7" t="s">
        <v>65</v>
      </c>
      <c r="C45" s="7" t="s">
        <v>66</v>
      </c>
      <c r="D45" s="7" t="s">
        <v>32</v>
      </c>
      <c r="E45" s="8">
        <v>22.5</v>
      </c>
      <c r="F45" s="8" t="str">
        <f>_xlfn.DISPIMG("ID_EEF0BF85CB6B408EB702AFA6B35C1C9F",1)</f>
        <v>=DISPIMG("ID_EEF0BF85CB6B408EB702AFA6B35C1C9F",1)</v>
      </c>
      <c r="G45" s="8" t="s">
        <v>11</v>
      </c>
    </row>
    <row r="46" s="12" customFormat="1" ht="115.15" spans="1:7">
      <c r="A46" s="5">
        <v>44</v>
      </c>
      <c r="B46" s="7" t="s">
        <v>67</v>
      </c>
      <c r="C46" s="7" t="s">
        <v>68</v>
      </c>
      <c r="D46" s="7" t="s">
        <v>69</v>
      </c>
      <c r="E46" s="8">
        <v>749.7</v>
      </c>
      <c r="F46" s="8" t="str">
        <f>_xlfn.DISPIMG("ID_05549136FCE5495DA601FF58D2D67644",1)</f>
        <v>=DISPIMG("ID_05549136FCE5495DA601FF58D2D67644",1)</v>
      </c>
      <c r="G46" s="8" t="s">
        <v>11</v>
      </c>
    </row>
    <row r="47" ht="125.85" spans="1:7">
      <c r="A47" s="5">
        <v>45</v>
      </c>
      <c r="B47" s="7" t="s">
        <v>70</v>
      </c>
      <c r="C47" s="7" t="s">
        <v>71</v>
      </c>
      <c r="D47" s="7" t="s">
        <v>72</v>
      </c>
      <c r="E47" s="8">
        <v>45</v>
      </c>
      <c r="F47" s="8" t="str">
        <f>_xlfn.DISPIMG("ID_C4E0FA5EF5FC405B829E74706C64B8C0",1)</f>
        <v>=DISPIMG("ID_C4E0FA5EF5FC405B829E74706C64B8C0",1)</v>
      </c>
      <c r="G47" s="8" t="s">
        <v>11</v>
      </c>
    </row>
    <row r="48" ht="117.6" spans="1:7">
      <c r="A48" s="5">
        <v>46</v>
      </c>
      <c r="B48" s="7" t="s">
        <v>73</v>
      </c>
      <c r="C48" s="7" t="s">
        <v>74</v>
      </c>
      <c r="D48" s="7" t="s">
        <v>72</v>
      </c>
      <c r="E48" s="8">
        <v>45</v>
      </c>
      <c r="F48" s="8" t="str">
        <f>_xlfn.DISPIMG("ID_3254A30582CE48C3B8C3F485B3C12539",1)</f>
        <v>=DISPIMG("ID_3254A30582CE48C3B8C3F485B3C12539",1)</v>
      </c>
      <c r="G48" s="8" t="s">
        <v>11</v>
      </c>
    </row>
    <row r="49" ht="117.6" spans="1:7">
      <c r="A49" s="5">
        <v>47</v>
      </c>
      <c r="B49" s="7" t="s">
        <v>73</v>
      </c>
      <c r="C49" s="7" t="s">
        <v>75</v>
      </c>
      <c r="D49" s="7" t="s">
        <v>72</v>
      </c>
      <c r="E49" s="8">
        <v>54</v>
      </c>
      <c r="F49" s="8" t="str">
        <f>_xlfn.DISPIMG("ID_3254A30582CE48C3B8C3F485B3C12539",1)</f>
        <v>=DISPIMG("ID_3254A30582CE48C3B8C3F485B3C12539",1)</v>
      </c>
      <c r="G49" s="8" t="s">
        <v>11</v>
      </c>
    </row>
    <row r="50" ht="125.85" spans="1:7">
      <c r="A50" s="5">
        <v>48</v>
      </c>
      <c r="B50" s="7" t="s">
        <v>70</v>
      </c>
      <c r="C50" s="7" t="s">
        <v>76</v>
      </c>
      <c r="D50" s="7" t="s">
        <v>72</v>
      </c>
      <c r="E50" s="8">
        <v>54</v>
      </c>
      <c r="F50" s="8" t="str">
        <f>_xlfn.DISPIMG("ID_C4E0FA5EF5FC405B829E74706C64B8C0",1)</f>
        <v>=DISPIMG("ID_C4E0FA5EF5FC405B829E74706C64B8C0",1)</v>
      </c>
      <c r="G50" s="8" t="s">
        <v>11</v>
      </c>
    </row>
    <row r="51" ht="124.3" spans="1:7">
      <c r="A51" s="5">
        <v>49</v>
      </c>
      <c r="B51" s="7" t="s">
        <v>77</v>
      </c>
      <c r="C51" s="7" t="s">
        <v>78</v>
      </c>
      <c r="D51" s="7" t="s">
        <v>32</v>
      </c>
      <c r="E51" s="8">
        <v>9.9</v>
      </c>
      <c r="F51" s="8" t="str">
        <f>_xlfn.DISPIMG("ID_D887FA9A87804D2FA2A4E828B686E6BE",1)</f>
        <v>=DISPIMG("ID_D887FA9A87804D2FA2A4E828B686E6BE",1)</v>
      </c>
      <c r="G51" s="8" t="s">
        <v>11</v>
      </c>
    </row>
    <row r="52" s="12" customFormat="1" ht="129" spans="1:7">
      <c r="A52" s="5">
        <v>50</v>
      </c>
      <c r="B52" s="20" t="s">
        <v>79</v>
      </c>
      <c r="C52" s="20" t="s">
        <v>80</v>
      </c>
      <c r="D52" s="21" t="s">
        <v>72</v>
      </c>
      <c r="E52" s="8">
        <v>88.2</v>
      </c>
      <c r="F52" s="8" t="str">
        <f>_xlfn.DISPIMG("ID_8EDA42A212AE47DD9E5D72407A310B80",1)</f>
        <v>=DISPIMG("ID_8EDA42A212AE47DD9E5D72407A310B80",1)</v>
      </c>
      <c r="G52" s="8" t="s">
        <v>11</v>
      </c>
    </row>
    <row r="53" ht="123.35" spans="1:7">
      <c r="A53" s="5">
        <v>51</v>
      </c>
      <c r="B53" s="20" t="s">
        <v>81</v>
      </c>
      <c r="C53" s="20" t="s">
        <v>82</v>
      </c>
      <c r="D53" s="21" t="s">
        <v>72</v>
      </c>
      <c r="E53" s="8">
        <v>171</v>
      </c>
      <c r="F53" s="8" t="str">
        <f>_xlfn.DISPIMG("ID_1260F274D4B34F8D9D75881432617205",1)</f>
        <v>=DISPIMG("ID_1260F274D4B34F8D9D75881432617205",1)</v>
      </c>
      <c r="G53" s="8" t="s">
        <v>11</v>
      </c>
    </row>
    <row r="54" s="12" customFormat="1" ht="91" spans="1:7">
      <c r="A54" s="5">
        <v>52</v>
      </c>
      <c r="B54" s="20" t="s">
        <v>83</v>
      </c>
      <c r="C54" s="20" t="s">
        <v>84</v>
      </c>
      <c r="D54" s="21" t="s">
        <v>72</v>
      </c>
      <c r="E54" s="8">
        <v>67.5</v>
      </c>
      <c r="F54" s="8" t="str">
        <f>_xlfn.DISPIMG("ID_EB1FD4DE2E7B4790A2725CE2FA19E89F",1)</f>
        <v>=DISPIMG("ID_EB1FD4DE2E7B4790A2725CE2FA19E89F",1)</v>
      </c>
      <c r="G54" s="8" t="s">
        <v>11</v>
      </c>
    </row>
    <row r="55" ht="122.85" spans="1:7">
      <c r="A55" s="5">
        <v>53</v>
      </c>
      <c r="B55" s="7" t="s">
        <v>85</v>
      </c>
      <c r="C55" s="7" t="s">
        <v>86</v>
      </c>
      <c r="D55" s="7" t="s">
        <v>16</v>
      </c>
      <c r="E55" s="8">
        <v>5.4</v>
      </c>
      <c r="F55" s="8" t="str">
        <f>_xlfn.DISPIMG("ID_3E964C05FB324A549B41D24363094D0F",1)</f>
        <v>=DISPIMG("ID_3E964C05FB324A549B41D24363094D0F",1)</v>
      </c>
      <c r="G55" s="8" t="s">
        <v>11</v>
      </c>
    </row>
    <row r="56" s="12" customFormat="1" ht="122.85" spans="1:7">
      <c r="A56" s="5">
        <v>54</v>
      </c>
      <c r="B56" s="7" t="s">
        <v>85</v>
      </c>
      <c r="C56" s="7" t="s">
        <v>87</v>
      </c>
      <c r="D56" s="7" t="s">
        <v>16</v>
      </c>
      <c r="E56" s="8">
        <v>7.2</v>
      </c>
      <c r="F56" s="8" t="str">
        <f>_xlfn.DISPIMG("ID_556726EE1D5D41FFB4E525910871410B",1)</f>
        <v>=DISPIMG("ID_556726EE1D5D41FFB4E525910871410B",1)</v>
      </c>
      <c r="G56" s="8" t="s">
        <v>11</v>
      </c>
    </row>
    <row r="57" s="12" customFormat="1" ht="122.85" spans="1:7">
      <c r="A57" s="5">
        <v>55</v>
      </c>
      <c r="B57" s="7" t="s">
        <v>85</v>
      </c>
      <c r="C57" s="7" t="s">
        <v>88</v>
      </c>
      <c r="D57" s="7" t="s">
        <v>16</v>
      </c>
      <c r="E57" s="8">
        <v>13.5</v>
      </c>
      <c r="F57" s="8" t="str">
        <f>_xlfn.DISPIMG("ID_556726EE1D5D41FFB4E525910871410B",1)</f>
        <v>=DISPIMG("ID_556726EE1D5D41FFB4E525910871410B",1)</v>
      </c>
      <c r="G57" s="8" t="s">
        <v>11</v>
      </c>
    </row>
    <row r="58" s="12" customFormat="1" ht="111.75" spans="1:7">
      <c r="A58" s="5">
        <v>56</v>
      </c>
      <c r="B58" s="7" t="s">
        <v>89</v>
      </c>
      <c r="C58" s="7" t="s">
        <v>90</v>
      </c>
      <c r="D58" s="7" t="s">
        <v>16</v>
      </c>
      <c r="E58" s="8">
        <v>22.5</v>
      </c>
      <c r="F58" s="8" t="str">
        <f>_xlfn.DISPIMG("ID_8F993249D37441B6B938FEECA257602D",1)</f>
        <v>=DISPIMG("ID_8F993249D37441B6B938FEECA257602D",1)</v>
      </c>
      <c r="G58" s="8" t="s">
        <v>11</v>
      </c>
    </row>
    <row r="59" ht="111.75" spans="1:7">
      <c r="A59" s="5">
        <v>57</v>
      </c>
      <c r="B59" s="7" t="s">
        <v>89</v>
      </c>
      <c r="C59" s="7" t="s">
        <v>91</v>
      </c>
      <c r="D59" s="7" t="s">
        <v>16</v>
      </c>
      <c r="E59" s="8">
        <v>26.1</v>
      </c>
      <c r="F59" s="8" t="str">
        <f>_xlfn.DISPIMG("ID_EADDDBF69E6544CDA61747A650A9C92B",1)</f>
        <v>=DISPIMG("ID_EADDDBF69E6544CDA61747A650A9C92B",1)</v>
      </c>
      <c r="G59" s="8" t="s">
        <v>11</v>
      </c>
    </row>
    <row r="60" ht="118.5" spans="1:7">
      <c r="A60" s="5">
        <v>58</v>
      </c>
      <c r="B60" s="7" t="s">
        <v>92</v>
      </c>
      <c r="C60" s="7" t="s">
        <v>93</v>
      </c>
      <c r="D60" s="7" t="s">
        <v>16</v>
      </c>
      <c r="E60" s="8">
        <v>117</v>
      </c>
      <c r="F60" s="8" t="str">
        <f>_xlfn.DISPIMG("ID_56380221B7DB4909A071840770DFAE4D",1)</f>
        <v>=DISPIMG("ID_56380221B7DB4909A071840770DFAE4D",1)</v>
      </c>
      <c r="G60" s="8" t="s">
        <v>11</v>
      </c>
    </row>
    <row r="61" ht="118.5" spans="1:7">
      <c r="A61" s="5">
        <v>59</v>
      </c>
      <c r="B61" s="7" t="s">
        <v>94</v>
      </c>
      <c r="C61" s="7" t="s">
        <v>95</v>
      </c>
      <c r="D61" s="7" t="s">
        <v>16</v>
      </c>
      <c r="E61" s="8">
        <v>171</v>
      </c>
      <c r="F61" s="8" t="str">
        <f>_xlfn.DISPIMG("ID_462A00C6186545349174CF538EE332AE",1)</f>
        <v>=DISPIMG("ID_462A00C6186545349174CF538EE332AE",1)</v>
      </c>
      <c r="G61" s="8" t="s">
        <v>11</v>
      </c>
    </row>
    <row r="62" ht="119.4" spans="1:7">
      <c r="A62" s="5">
        <v>60</v>
      </c>
      <c r="B62" s="7" t="s">
        <v>96</v>
      </c>
      <c r="C62" s="7" t="s">
        <v>97</v>
      </c>
      <c r="D62" s="7" t="s">
        <v>98</v>
      </c>
      <c r="E62" s="8">
        <v>22.5</v>
      </c>
      <c r="F62" s="8" t="str">
        <f>_xlfn.DISPIMG("ID_E538DE6928D0435F8868563E7EEF823E",1)</f>
        <v>=DISPIMG("ID_E538DE6928D0435F8868563E7EEF823E",1)</v>
      </c>
      <c r="G62" s="8" t="s">
        <v>11</v>
      </c>
    </row>
    <row r="63" s="14" customFormat="1" ht="129.95" spans="1:7">
      <c r="A63" s="5">
        <v>61</v>
      </c>
      <c r="B63" s="7" t="s">
        <v>99</v>
      </c>
      <c r="C63" s="7" t="s">
        <v>100</v>
      </c>
      <c r="D63" s="7" t="s">
        <v>101</v>
      </c>
      <c r="E63" s="8">
        <v>1.8</v>
      </c>
      <c r="F63" s="8" t="str">
        <f>_xlfn.DISPIMG("ID_34673D8CD5C4450A9B5D13AFB675CFFC",1)</f>
        <v>=DISPIMG("ID_34673D8CD5C4450A9B5D13AFB675CFFC",1)</v>
      </c>
      <c r="G63" s="8" t="s">
        <v>11</v>
      </c>
    </row>
    <row r="64" ht="96.8" spans="1:7">
      <c r="A64" s="5">
        <v>62</v>
      </c>
      <c r="B64" s="7" t="s">
        <v>102</v>
      </c>
      <c r="C64" s="7" t="s">
        <v>103</v>
      </c>
      <c r="D64" s="7" t="s">
        <v>98</v>
      </c>
      <c r="E64" s="8">
        <v>1.8</v>
      </c>
      <c r="F64" s="8" t="str">
        <f t="shared" ref="F64:F69" si="3">_xlfn.DISPIMG("ID_0A72FE1380974F299B5A2DAC8EBE4E3B",1)</f>
        <v>=DISPIMG("ID_0A72FE1380974F299B5A2DAC8EBE4E3B",1)</v>
      </c>
      <c r="G64" s="8" t="s">
        <v>11</v>
      </c>
    </row>
    <row r="65" ht="21" customHeight="1" spans="1:7">
      <c r="A65" s="5">
        <v>63</v>
      </c>
      <c r="B65" s="7" t="s">
        <v>104</v>
      </c>
      <c r="C65" s="7" t="s">
        <v>105</v>
      </c>
      <c r="D65" s="7" t="s">
        <v>98</v>
      </c>
      <c r="E65" s="8">
        <v>10.8</v>
      </c>
      <c r="F65" s="8" t="str">
        <f>_xlfn.DISPIMG("ID_DD2EF9E48A974769A7CCA1B07972A4D4",1)</f>
        <v>=DISPIMG("ID_DD2EF9E48A974769A7CCA1B07972A4D4",1)</v>
      </c>
      <c r="G65" s="8" t="s">
        <v>11</v>
      </c>
    </row>
    <row r="66" ht="148.05" spans="1:7">
      <c r="A66" s="5">
        <v>64</v>
      </c>
      <c r="B66" s="7" t="s">
        <v>104</v>
      </c>
      <c r="C66" s="7" t="s">
        <v>106</v>
      </c>
      <c r="D66" s="7" t="s">
        <v>98</v>
      </c>
      <c r="E66" s="8">
        <v>12.6</v>
      </c>
      <c r="F66" s="8" t="str">
        <f>_xlfn.DISPIMG("ID_DD2EF9E48A974769A7CCA1B07972A4D4",1)</f>
        <v>=DISPIMG("ID_DD2EF9E48A974769A7CCA1B07972A4D4",1)</v>
      </c>
      <c r="G66" s="8" t="s">
        <v>11</v>
      </c>
    </row>
    <row r="67" s="12" customFormat="1" ht="96.8" spans="1:7">
      <c r="A67" s="5">
        <v>65</v>
      </c>
      <c r="B67" s="7" t="s">
        <v>102</v>
      </c>
      <c r="C67" s="7" t="s">
        <v>107</v>
      </c>
      <c r="D67" s="7" t="s">
        <v>98</v>
      </c>
      <c r="E67" s="8">
        <v>2.7</v>
      </c>
      <c r="F67" s="8" t="str">
        <f t="shared" si="3"/>
        <v>=DISPIMG("ID_0A72FE1380974F299B5A2DAC8EBE4E3B",1)</v>
      </c>
      <c r="G67" s="8" t="s">
        <v>11</v>
      </c>
    </row>
    <row r="68" s="14" customFormat="1" ht="96.8" spans="1:7">
      <c r="A68" s="5">
        <v>66</v>
      </c>
      <c r="B68" s="7" t="s">
        <v>102</v>
      </c>
      <c r="C68" s="7" t="s">
        <v>108</v>
      </c>
      <c r="D68" s="7" t="s">
        <v>98</v>
      </c>
      <c r="E68" s="8">
        <v>2.25</v>
      </c>
      <c r="F68" s="8" t="str">
        <f t="shared" si="3"/>
        <v>=DISPIMG("ID_0A72FE1380974F299B5A2DAC8EBE4E3B",1)</v>
      </c>
      <c r="G68" s="8" t="s">
        <v>11</v>
      </c>
    </row>
    <row r="69" ht="96.8" spans="1:7">
      <c r="A69" s="5">
        <v>67</v>
      </c>
      <c r="B69" s="7" t="s">
        <v>102</v>
      </c>
      <c r="C69" s="7" t="s">
        <v>109</v>
      </c>
      <c r="D69" s="7" t="s">
        <v>98</v>
      </c>
      <c r="E69" s="8">
        <v>1.8</v>
      </c>
      <c r="F69" s="8" t="str">
        <f t="shared" si="3"/>
        <v>=DISPIMG("ID_0A72FE1380974F299B5A2DAC8EBE4E3B",1)</v>
      </c>
      <c r="G69" s="8" t="s">
        <v>11</v>
      </c>
    </row>
    <row r="70" ht="24" customHeight="1" spans="1:7">
      <c r="A70" s="5">
        <v>68</v>
      </c>
      <c r="B70" s="7" t="s">
        <v>110</v>
      </c>
      <c r="C70" s="7" t="s">
        <v>111</v>
      </c>
      <c r="D70" s="7" t="s">
        <v>98</v>
      </c>
      <c r="E70" s="8">
        <v>16.2</v>
      </c>
      <c r="F70" s="8" t="str">
        <f>_xlfn.DISPIMG("ID_43D12790201C4E73860DF07137C4E32E",1)</f>
        <v>=DISPIMG("ID_43D12790201C4E73860DF07137C4E32E",1)</v>
      </c>
      <c r="G70" s="8" t="s">
        <v>11</v>
      </c>
    </row>
    <row r="71" spans="1:7">
      <c r="A71" s="5">
        <v>69</v>
      </c>
      <c r="B71" s="7" t="s">
        <v>102</v>
      </c>
      <c r="C71" s="7" t="s">
        <v>112</v>
      </c>
      <c r="D71" s="7" t="s">
        <v>98</v>
      </c>
      <c r="E71" s="8">
        <v>1.8</v>
      </c>
      <c r="F71" s="8"/>
      <c r="G71" s="8" t="s">
        <v>11</v>
      </c>
    </row>
    <row r="72" ht="96.8" spans="1:7">
      <c r="A72" s="5">
        <v>70</v>
      </c>
      <c r="B72" s="7" t="s">
        <v>102</v>
      </c>
      <c r="C72" s="7" t="s">
        <v>113</v>
      </c>
      <c r="D72" s="7" t="s">
        <v>98</v>
      </c>
      <c r="E72" s="8">
        <v>2.7</v>
      </c>
      <c r="F72" s="8" t="str">
        <f t="shared" ref="F72:F74" si="4">_xlfn.DISPIMG("ID_0A72FE1380974F299B5A2DAC8EBE4E3B",1)</f>
        <v>=DISPIMG("ID_0A72FE1380974F299B5A2DAC8EBE4E3B",1)</v>
      </c>
      <c r="G72" s="8" t="s">
        <v>11</v>
      </c>
    </row>
    <row r="73" ht="27" customHeight="1" spans="1:7">
      <c r="A73" s="5">
        <v>71</v>
      </c>
      <c r="B73" s="7" t="s">
        <v>102</v>
      </c>
      <c r="C73" s="7" t="s">
        <v>44</v>
      </c>
      <c r="D73" s="7" t="s">
        <v>98</v>
      </c>
      <c r="E73" s="8">
        <v>10.8</v>
      </c>
      <c r="F73" s="8" t="str">
        <f t="shared" si="4"/>
        <v>=DISPIMG("ID_0A72FE1380974F299B5A2DAC8EBE4E3B",1)</v>
      </c>
      <c r="G73" s="8" t="s">
        <v>11</v>
      </c>
    </row>
    <row r="74" ht="96.8" spans="1:7">
      <c r="A74" s="5">
        <v>72</v>
      </c>
      <c r="B74" s="7" t="s">
        <v>102</v>
      </c>
      <c r="C74" s="7" t="s">
        <v>114</v>
      </c>
      <c r="D74" s="7" t="s">
        <v>98</v>
      </c>
      <c r="E74" s="8">
        <v>12.6</v>
      </c>
      <c r="F74" s="8" t="str">
        <f t="shared" si="4"/>
        <v>=DISPIMG("ID_0A72FE1380974F299B5A2DAC8EBE4E3B",1)</v>
      </c>
      <c r="G74" s="8" t="s">
        <v>11</v>
      </c>
    </row>
    <row r="75" ht="127.25" spans="1:7">
      <c r="A75" s="5">
        <v>73</v>
      </c>
      <c r="B75" s="7" t="s">
        <v>115</v>
      </c>
      <c r="C75" s="7" t="s">
        <v>116</v>
      </c>
      <c r="D75" s="7" t="s">
        <v>117</v>
      </c>
      <c r="E75" s="8">
        <v>1.35</v>
      </c>
      <c r="F75" s="8" t="str">
        <f>_xlfn.DISPIMG("ID_E779CF3D4AC746EF89D4F1AC430A5A90",1)</f>
        <v>=DISPIMG("ID_E779CF3D4AC746EF89D4F1AC430A5A90",1)</v>
      </c>
      <c r="G75" s="8" t="s">
        <v>11</v>
      </c>
    </row>
    <row r="76" ht="32" customHeight="1" spans="1:7">
      <c r="A76" s="5">
        <v>74</v>
      </c>
      <c r="B76" s="7" t="s">
        <v>118</v>
      </c>
      <c r="C76" s="7" t="s">
        <v>119</v>
      </c>
      <c r="D76" s="7" t="s">
        <v>16</v>
      </c>
      <c r="E76" s="8">
        <v>9.9</v>
      </c>
      <c r="F76" s="8" t="str">
        <f>_xlfn.DISPIMG("ID_80E07734535B43E2AD133B3CDB5B089B",1)</f>
        <v>=DISPIMG("ID_80E07734535B43E2AD133B3CDB5B089B",1)</v>
      </c>
      <c r="G76" s="8" t="s">
        <v>11</v>
      </c>
    </row>
    <row r="77" ht="121.8" spans="1:7">
      <c r="A77" s="5">
        <v>75</v>
      </c>
      <c r="B77" s="7" t="s">
        <v>120</v>
      </c>
      <c r="C77" s="7" t="s">
        <v>121</v>
      </c>
      <c r="D77" s="7" t="s">
        <v>16</v>
      </c>
      <c r="E77" s="8">
        <v>13.5</v>
      </c>
      <c r="F77" s="8" t="str">
        <f>_xlfn.DISPIMG("ID_65CED1E24E5746BF9A196FEA03A71891",1)</f>
        <v>=DISPIMG("ID_65CED1E24E5746BF9A196FEA03A71891",1)</v>
      </c>
      <c r="G77" s="8" t="s">
        <v>11</v>
      </c>
    </row>
    <row r="78" ht="91.35" spans="1:7">
      <c r="A78" s="5">
        <v>76</v>
      </c>
      <c r="B78" s="7" t="s">
        <v>122</v>
      </c>
      <c r="C78" s="7" t="s">
        <v>123</v>
      </c>
      <c r="D78" s="7" t="s">
        <v>16</v>
      </c>
      <c r="E78" s="8">
        <v>3.15</v>
      </c>
      <c r="F78" s="8" t="str">
        <f>_xlfn.DISPIMG("ID_570187A15598431090E6597C7517B4C6",1)</f>
        <v>=DISPIMG("ID_570187A15598431090E6597C7517B4C6",1)</v>
      </c>
      <c r="G78" s="8" t="s">
        <v>11</v>
      </c>
    </row>
    <row r="79" ht="112.65" spans="1:7">
      <c r="A79" s="5">
        <v>77</v>
      </c>
      <c r="B79" s="7" t="s">
        <v>124</v>
      </c>
      <c r="C79" s="7" t="s">
        <v>125</v>
      </c>
      <c r="D79" s="7" t="s">
        <v>16</v>
      </c>
      <c r="E79" s="8">
        <v>13.5</v>
      </c>
      <c r="F79" s="8" t="str">
        <f>_xlfn.DISPIMG("ID_37B9BB58044E4DE8AD8C61CCE4125007",1)</f>
        <v>=DISPIMG("ID_37B9BB58044E4DE8AD8C61CCE4125007",1)</v>
      </c>
      <c r="G79" s="8" t="s">
        <v>11</v>
      </c>
    </row>
    <row r="80" ht="146.3" spans="1:7">
      <c r="A80" s="5">
        <v>78</v>
      </c>
      <c r="B80" s="7" t="s">
        <v>126</v>
      </c>
      <c r="C80" s="7" t="s">
        <v>127</v>
      </c>
      <c r="D80" s="7" t="s">
        <v>16</v>
      </c>
      <c r="E80" s="8">
        <v>40.5</v>
      </c>
      <c r="F80" s="8" t="str">
        <f>_xlfn.DISPIMG("ID_7CFCD5789035477188A6667DCDB6E4DD",1)</f>
        <v>=DISPIMG("ID_7CFCD5789035477188A6667DCDB6E4DD",1)</v>
      </c>
      <c r="G80" s="8" t="s">
        <v>11</v>
      </c>
    </row>
    <row r="81" ht="118.9" spans="1:7">
      <c r="A81" s="5">
        <v>79</v>
      </c>
      <c r="B81" s="7" t="s">
        <v>128</v>
      </c>
      <c r="C81" s="7" t="s">
        <v>129</v>
      </c>
      <c r="D81" s="7" t="s">
        <v>16</v>
      </c>
      <c r="E81" s="8">
        <v>4.5</v>
      </c>
      <c r="F81" s="8" t="str">
        <f>_xlfn.DISPIMG("ID_606CC0FB0BA648E9BD08E6EEA8C664AC",1)</f>
        <v>=DISPIMG("ID_606CC0FB0BA648E9BD08E6EEA8C664AC",1)</v>
      </c>
      <c r="G81" s="8" t="s">
        <v>11</v>
      </c>
    </row>
    <row r="82" ht="36" customHeight="1" spans="1:7">
      <c r="A82" s="5">
        <v>80</v>
      </c>
      <c r="B82" s="7" t="s">
        <v>130</v>
      </c>
      <c r="C82" s="7" t="s">
        <v>131</v>
      </c>
      <c r="D82" s="7" t="s">
        <v>16</v>
      </c>
      <c r="E82" s="8">
        <v>4.05</v>
      </c>
      <c r="F82" s="8" t="str">
        <f>_xlfn.DISPIMG("ID_3BBD16E12AF5445AA9DA4473416E24D2",1)</f>
        <v>=DISPIMG("ID_3BBD16E12AF5445AA9DA4473416E24D2",1)</v>
      </c>
      <c r="G82" s="8" t="s">
        <v>11</v>
      </c>
    </row>
    <row r="83" spans="1:7">
      <c r="A83" s="5">
        <v>81</v>
      </c>
      <c r="B83" s="7" t="s">
        <v>132</v>
      </c>
      <c r="C83" s="7" t="s">
        <v>133</v>
      </c>
      <c r="D83" s="7" t="s">
        <v>16</v>
      </c>
      <c r="E83" s="8">
        <v>28.8</v>
      </c>
      <c r="F83" s="8"/>
      <c r="G83" s="8" t="s">
        <v>11</v>
      </c>
    </row>
    <row r="84" ht="119.5" spans="1:7">
      <c r="A84" s="5">
        <v>82</v>
      </c>
      <c r="B84" s="7" t="s">
        <v>134</v>
      </c>
      <c r="C84" s="7" t="s">
        <v>135</v>
      </c>
      <c r="D84" s="7" t="s">
        <v>16</v>
      </c>
      <c r="E84" s="8">
        <v>9</v>
      </c>
      <c r="F84" s="8" t="str">
        <f>_xlfn.DISPIMG("ID_FFA1E255B0D34839A170112E6A466E46",1)</f>
        <v>=DISPIMG("ID_FFA1E255B0D34839A170112E6A466E46",1)</v>
      </c>
      <c r="G84" s="8" t="s">
        <v>11</v>
      </c>
    </row>
    <row r="85" ht="127.8" spans="1:7">
      <c r="A85" s="5">
        <v>83</v>
      </c>
      <c r="B85" s="7" t="s">
        <v>136</v>
      </c>
      <c r="C85" s="7" t="s">
        <v>137</v>
      </c>
      <c r="D85" s="7" t="s">
        <v>10</v>
      </c>
      <c r="E85" s="8">
        <v>67.5</v>
      </c>
      <c r="F85" s="8" t="str">
        <f>_xlfn.DISPIMG("ID_D0942352DE1A4838A986AEA68E825990",1)</f>
        <v>=DISPIMG("ID_D0942352DE1A4838A986AEA68E825990",1)</v>
      </c>
      <c r="G85" s="8" t="s">
        <v>11</v>
      </c>
    </row>
    <row r="86" ht="114.05" spans="1:7">
      <c r="A86" s="5">
        <v>84</v>
      </c>
      <c r="B86" s="7" t="s">
        <v>138</v>
      </c>
      <c r="C86" s="7" t="s">
        <v>139</v>
      </c>
      <c r="D86" s="7" t="s">
        <v>69</v>
      </c>
      <c r="E86" s="8">
        <v>315</v>
      </c>
      <c r="F86" s="8" t="str">
        <f>_xlfn.DISPIMG("ID_0FFE3C72F2234EDD96E315786B4F4DB4",1)</f>
        <v>=DISPIMG("ID_0FFE3C72F2234EDD96E315786B4F4DB4",1)</v>
      </c>
      <c r="G86" s="8" t="s">
        <v>11</v>
      </c>
    </row>
    <row r="87" ht="114.05" spans="1:7">
      <c r="A87" s="5">
        <v>85</v>
      </c>
      <c r="B87" s="7" t="s">
        <v>140</v>
      </c>
      <c r="C87" s="7" t="s">
        <v>141</v>
      </c>
      <c r="D87" s="7" t="s">
        <v>69</v>
      </c>
      <c r="E87" s="8">
        <v>405</v>
      </c>
      <c r="F87" s="8" t="str">
        <f>_xlfn.DISPIMG("ID_0FFE3C72F2234EDD96E315786B4F4DB4",1)</f>
        <v>=DISPIMG("ID_0FFE3C72F2234EDD96E315786B4F4DB4",1)</v>
      </c>
      <c r="G87" s="8" t="s">
        <v>11</v>
      </c>
    </row>
    <row r="88" ht="111.05" spans="1:7">
      <c r="A88" s="5">
        <v>86</v>
      </c>
      <c r="B88" s="7" t="s">
        <v>142</v>
      </c>
      <c r="C88" s="7" t="s">
        <v>143</v>
      </c>
      <c r="D88" s="7" t="s">
        <v>16</v>
      </c>
      <c r="E88" s="8">
        <v>608.85</v>
      </c>
      <c r="F88" s="8" t="str">
        <f>_xlfn.DISPIMG("ID_35F3EB9427C74E838DE586363F9121B3",1)</f>
        <v>=DISPIMG("ID_35F3EB9427C74E838DE586363F9121B3",1)</v>
      </c>
      <c r="G88" s="8" t="s">
        <v>11</v>
      </c>
    </row>
    <row r="89" ht="128.85" spans="1:7">
      <c r="A89" s="5">
        <v>87</v>
      </c>
      <c r="B89" s="7" t="s">
        <v>144</v>
      </c>
      <c r="C89" s="7" t="s">
        <v>145</v>
      </c>
      <c r="D89" s="7" t="s">
        <v>69</v>
      </c>
      <c r="E89" s="8">
        <v>472.5</v>
      </c>
      <c r="F89" s="8" t="str">
        <f>_xlfn.DISPIMG("ID_15DC6A61D37D4227828009AF7CE9DD27",1)</f>
        <v>=DISPIMG("ID_15DC6A61D37D4227828009AF7CE9DD27",1)</v>
      </c>
      <c r="G89" s="8" t="s">
        <v>11</v>
      </c>
    </row>
    <row r="90" ht="115.15" spans="1:7">
      <c r="A90" s="5">
        <v>88</v>
      </c>
      <c r="B90" s="7" t="s">
        <v>146</v>
      </c>
      <c r="C90" s="7" t="s">
        <v>147</v>
      </c>
      <c r="D90" s="7" t="s">
        <v>69</v>
      </c>
      <c r="E90" s="8">
        <v>787.5</v>
      </c>
      <c r="F90" s="8" t="str">
        <f>_xlfn.DISPIMG("ID_05549136FCE5495DA601FF58D2D67644",1)</f>
        <v>=DISPIMG("ID_05549136FCE5495DA601FF58D2D67644",1)</v>
      </c>
      <c r="G90" s="8" t="s">
        <v>11</v>
      </c>
    </row>
    <row r="91" ht="125.8" spans="1:7">
      <c r="A91" s="5">
        <v>89</v>
      </c>
      <c r="B91" s="7" t="s">
        <v>148</v>
      </c>
      <c r="C91" s="7" t="s">
        <v>149</v>
      </c>
      <c r="D91" s="7" t="s">
        <v>69</v>
      </c>
      <c r="E91" s="8">
        <v>315</v>
      </c>
      <c r="F91" s="8" t="str">
        <f>_xlfn.DISPIMG("ID_DF7A2AD4D8E647EB85BC08E1207D70F1",1)</f>
        <v>=DISPIMG("ID_DF7A2AD4D8E647EB85BC08E1207D70F1",1)</v>
      </c>
      <c r="G91" s="8" t="s">
        <v>11</v>
      </c>
    </row>
    <row r="92" ht="126.95" spans="1:7">
      <c r="A92" s="5">
        <v>90</v>
      </c>
      <c r="B92" s="7" t="s">
        <v>150</v>
      </c>
      <c r="C92" s="7" t="s">
        <v>151</v>
      </c>
      <c r="D92" s="7" t="s">
        <v>10</v>
      </c>
      <c r="E92" s="8">
        <v>135</v>
      </c>
      <c r="F92" s="8" t="str">
        <f>_xlfn.DISPIMG("ID_7A4836475AA44E9FA6B6A5C0C58F13CA",1)</f>
        <v>=DISPIMG("ID_7A4836475AA44E9FA6B6A5C0C58F13CA",1)</v>
      </c>
      <c r="G92" s="8" t="s">
        <v>11</v>
      </c>
    </row>
    <row r="93" ht="139.3" spans="1:7">
      <c r="A93" s="5">
        <v>91</v>
      </c>
      <c r="B93" s="7" t="s">
        <v>152</v>
      </c>
      <c r="C93" s="7" t="s">
        <v>153</v>
      </c>
      <c r="D93" s="7" t="s">
        <v>32</v>
      </c>
      <c r="E93" s="8">
        <v>238.5</v>
      </c>
      <c r="F93" s="8" t="str">
        <f>_xlfn.DISPIMG("ID_5DAFD682840E4A1BBA5DEE070BAC5AFD",1)</f>
        <v>=DISPIMG("ID_5DAFD682840E4A1BBA5DEE070BAC5AFD",1)</v>
      </c>
      <c r="G93" s="8" t="s">
        <v>11</v>
      </c>
    </row>
    <row r="94" ht="139.3" spans="1:7">
      <c r="A94" s="5">
        <v>92</v>
      </c>
      <c r="B94" s="7" t="s">
        <v>152</v>
      </c>
      <c r="C94" s="7" t="s">
        <v>154</v>
      </c>
      <c r="D94" s="7" t="s">
        <v>32</v>
      </c>
      <c r="E94" s="8">
        <v>710.1</v>
      </c>
      <c r="F94" s="8" t="str">
        <f>_xlfn.DISPIMG("ID_6BDA336A24CF489A986798AC4F1F56E2",1)</f>
        <v>=DISPIMG("ID_6BDA336A24CF489A986798AC4F1F56E2",1)</v>
      </c>
      <c r="G94" s="8" t="s">
        <v>11</v>
      </c>
    </row>
    <row r="95" ht="87" spans="1:7">
      <c r="A95" s="5">
        <v>93</v>
      </c>
      <c r="B95" s="18" t="s">
        <v>155</v>
      </c>
      <c r="C95" s="18" t="s">
        <v>156</v>
      </c>
      <c r="D95" s="21" t="s">
        <v>157</v>
      </c>
      <c r="E95" s="8">
        <v>63</v>
      </c>
      <c r="F95" s="8" t="str">
        <f>_xlfn.DISPIMG("ID_6D607B2CE5DB45F7ACF08821B472B9C4",1)</f>
        <v>=DISPIMG("ID_6D607B2CE5DB45F7ACF08821B472B9C4",1)</v>
      </c>
      <c r="G95" s="8" t="s">
        <v>11</v>
      </c>
    </row>
    <row r="96" ht="87" spans="1:7">
      <c r="A96" s="5">
        <v>94</v>
      </c>
      <c r="B96" s="18" t="s">
        <v>155</v>
      </c>
      <c r="C96" s="18" t="s">
        <v>158</v>
      </c>
      <c r="D96" s="21" t="s">
        <v>157</v>
      </c>
      <c r="E96" s="8">
        <v>76.5</v>
      </c>
      <c r="F96" s="8" t="str">
        <f>_xlfn.DISPIMG("ID_30A84E15E07643549DD14645A334CA35",1)</f>
        <v>=DISPIMG("ID_30A84E15E07643549DD14645A334CA35",1)</v>
      </c>
      <c r="G96" s="8" t="s">
        <v>11</v>
      </c>
    </row>
    <row r="97" ht="87" spans="1:7">
      <c r="A97" s="5">
        <v>95</v>
      </c>
      <c r="B97" s="18" t="s">
        <v>155</v>
      </c>
      <c r="C97" s="18" t="s">
        <v>159</v>
      </c>
      <c r="D97" s="21" t="s">
        <v>157</v>
      </c>
      <c r="E97" s="8">
        <v>90</v>
      </c>
      <c r="F97" s="8" t="str">
        <f>_xlfn.DISPIMG("ID_0C22342167234E398260EE226B3829F3",1)</f>
        <v>=DISPIMG("ID_0C22342167234E398260EE226B3829F3",1)</v>
      </c>
      <c r="G97" s="8" t="s">
        <v>11</v>
      </c>
    </row>
    <row r="98" ht="138.35" spans="1:7">
      <c r="A98" s="5">
        <v>96</v>
      </c>
      <c r="B98" s="7" t="s">
        <v>160</v>
      </c>
      <c r="C98" s="7" t="s">
        <v>161</v>
      </c>
      <c r="D98" s="7" t="s">
        <v>16</v>
      </c>
      <c r="E98" s="8">
        <v>405</v>
      </c>
      <c r="F98" s="8" t="str">
        <f>_xlfn.DISPIMG("ID_3A1262D69C824DEC9F444D52D03EB5EE",1)</f>
        <v>=DISPIMG("ID_3A1262D69C824DEC9F444D52D03EB5EE",1)</v>
      </c>
      <c r="G98" s="8" t="s">
        <v>11</v>
      </c>
    </row>
    <row r="99" ht="138.35" spans="1:7">
      <c r="A99" s="5">
        <v>97</v>
      </c>
      <c r="B99" s="7" t="s">
        <v>162</v>
      </c>
      <c r="C99" s="7" t="s">
        <v>163</v>
      </c>
      <c r="D99" s="7" t="s">
        <v>16</v>
      </c>
      <c r="E99" s="8">
        <v>432</v>
      </c>
      <c r="F99" s="8" t="str">
        <f>_xlfn.DISPIMG("ID_5E865D78665249B2B07A01B2B7AD6912",1)</f>
        <v>=DISPIMG("ID_5E865D78665249B2B07A01B2B7AD6912",1)</v>
      </c>
      <c r="G99" s="8" t="s">
        <v>11</v>
      </c>
    </row>
    <row r="100" ht="138.35" spans="1:7">
      <c r="A100" s="5">
        <v>98</v>
      </c>
      <c r="B100" s="7" t="s">
        <v>162</v>
      </c>
      <c r="C100" s="7" t="s">
        <v>164</v>
      </c>
      <c r="D100" s="7" t="s">
        <v>69</v>
      </c>
      <c r="E100" s="8">
        <v>288</v>
      </c>
      <c r="F100" s="8" t="str">
        <f>_xlfn.DISPIMG("ID_F70BF36D77844A56AEF48823A4D98EF7",1)</f>
        <v>=DISPIMG("ID_F70BF36D77844A56AEF48823A4D98EF7",1)</v>
      </c>
      <c r="G100" s="8" t="s">
        <v>11</v>
      </c>
    </row>
    <row r="101" ht="20" customHeight="1" spans="1:7">
      <c r="A101" s="5">
        <v>99</v>
      </c>
      <c r="B101" s="7" t="s">
        <v>165</v>
      </c>
      <c r="C101" s="7" t="s">
        <v>166</v>
      </c>
      <c r="D101" s="7" t="s">
        <v>10</v>
      </c>
      <c r="E101" s="8">
        <v>315</v>
      </c>
      <c r="F101" s="8" t="str">
        <f>_xlfn.DISPIMG("ID_BB3C35779B144C81B63DAEF62214E48A",1)</f>
        <v>=DISPIMG("ID_BB3C35779B144C81B63DAEF62214E48A",1)</v>
      </c>
      <c r="G101" s="8" t="s">
        <v>11</v>
      </c>
    </row>
    <row r="102" spans="1:7">
      <c r="A102" s="5">
        <v>100</v>
      </c>
      <c r="B102" s="7" t="s">
        <v>167</v>
      </c>
      <c r="C102" s="7" t="s">
        <v>168</v>
      </c>
      <c r="D102" s="7" t="s">
        <v>16</v>
      </c>
      <c r="E102" s="8">
        <v>21.6</v>
      </c>
      <c r="F102" s="8"/>
      <c r="G102" s="8" t="s">
        <v>11</v>
      </c>
    </row>
    <row r="103" spans="1:7">
      <c r="A103" s="5">
        <v>101</v>
      </c>
      <c r="B103" s="7" t="s">
        <v>167</v>
      </c>
      <c r="C103" s="7" t="s">
        <v>169</v>
      </c>
      <c r="D103" s="7" t="s">
        <v>16</v>
      </c>
      <c r="E103" s="8">
        <v>25.2</v>
      </c>
      <c r="F103" s="8"/>
      <c r="G103" s="8" t="s">
        <v>11</v>
      </c>
    </row>
    <row r="104" ht="114.35" spans="1:7">
      <c r="A104" s="5">
        <v>102</v>
      </c>
      <c r="B104" s="7" t="s">
        <v>167</v>
      </c>
      <c r="C104" s="7" t="s">
        <v>46</v>
      </c>
      <c r="D104" s="7" t="s">
        <v>16</v>
      </c>
      <c r="E104" s="8">
        <v>11.7</v>
      </c>
      <c r="F104" s="8" t="str">
        <f t="shared" ref="F104:F106" si="5">_xlfn.DISPIMG("ID_130B236123AA43F8A92645B2147FD8B1",1)</f>
        <v>=DISPIMG("ID_130B236123AA43F8A92645B2147FD8B1",1)</v>
      </c>
      <c r="G104" s="8" t="s">
        <v>11</v>
      </c>
    </row>
    <row r="105" ht="114.35" spans="1:7">
      <c r="A105" s="5">
        <v>103</v>
      </c>
      <c r="B105" s="7" t="s">
        <v>167</v>
      </c>
      <c r="C105" s="7" t="s">
        <v>170</v>
      </c>
      <c r="D105" s="7" t="s">
        <v>16</v>
      </c>
      <c r="E105" s="8">
        <v>15.3</v>
      </c>
      <c r="F105" s="8" t="str">
        <f t="shared" si="5"/>
        <v>=DISPIMG("ID_130B236123AA43F8A92645B2147FD8B1",1)</v>
      </c>
      <c r="G105" s="8" t="s">
        <v>11</v>
      </c>
    </row>
    <row r="106" s="12" customFormat="1" ht="114.35" spans="1:7">
      <c r="A106" s="5">
        <v>104</v>
      </c>
      <c r="B106" s="7" t="s">
        <v>167</v>
      </c>
      <c r="C106" s="7" t="s">
        <v>171</v>
      </c>
      <c r="D106" s="7" t="s">
        <v>16</v>
      </c>
      <c r="E106" s="8">
        <v>17.1</v>
      </c>
      <c r="F106" s="8" t="str">
        <f t="shared" si="5"/>
        <v>=DISPIMG("ID_130B236123AA43F8A92645B2147FD8B1",1)</v>
      </c>
      <c r="G106" s="8" t="s">
        <v>11</v>
      </c>
    </row>
    <row r="107" spans="1:7">
      <c r="A107" s="5">
        <v>105</v>
      </c>
      <c r="B107" s="7" t="s">
        <v>167</v>
      </c>
      <c r="C107" s="7" t="s">
        <v>172</v>
      </c>
      <c r="D107" s="7" t="s">
        <v>16</v>
      </c>
      <c r="E107" s="8">
        <v>43.2</v>
      </c>
      <c r="F107" s="8"/>
      <c r="G107" s="8" t="s">
        <v>11</v>
      </c>
    </row>
    <row r="108" spans="1:7">
      <c r="A108" s="5">
        <v>106</v>
      </c>
      <c r="B108" s="7" t="s">
        <v>167</v>
      </c>
      <c r="C108" s="7" t="s">
        <v>173</v>
      </c>
      <c r="D108" s="7" t="s">
        <v>16</v>
      </c>
      <c r="E108" s="8">
        <v>202.5</v>
      </c>
      <c r="F108" s="8"/>
      <c r="G108" s="8" t="s">
        <v>11</v>
      </c>
    </row>
    <row r="109" spans="1:7">
      <c r="A109" s="5">
        <v>107</v>
      </c>
      <c r="B109" s="7" t="s">
        <v>167</v>
      </c>
      <c r="C109" s="7" t="s">
        <v>174</v>
      </c>
      <c r="D109" s="7" t="s">
        <v>16</v>
      </c>
      <c r="E109" s="8">
        <v>279</v>
      </c>
      <c r="F109" s="8"/>
      <c r="G109" s="8" t="s">
        <v>11</v>
      </c>
    </row>
    <row r="110" ht="96.75" spans="1:7">
      <c r="A110" s="5">
        <v>108</v>
      </c>
      <c r="B110" s="7" t="s">
        <v>175</v>
      </c>
      <c r="C110" s="7" t="s">
        <v>176</v>
      </c>
      <c r="D110" s="7" t="s">
        <v>16</v>
      </c>
      <c r="E110" s="8">
        <v>5.85</v>
      </c>
      <c r="F110" s="8" t="str">
        <f t="shared" ref="F110:F118" si="6">_xlfn.DISPIMG("ID_5FC42808CC1F446D9675DEDCAC53D53E",1)</f>
        <v>=DISPIMG("ID_5FC42808CC1F446D9675DEDCAC53D53E",1)</v>
      </c>
      <c r="G110" s="8" t="s">
        <v>11</v>
      </c>
    </row>
    <row r="111" s="14" customFormat="1" ht="96.75" spans="1:7">
      <c r="A111" s="5">
        <v>109</v>
      </c>
      <c r="B111" s="7" t="s">
        <v>175</v>
      </c>
      <c r="C111" s="7" t="s">
        <v>177</v>
      </c>
      <c r="D111" s="7" t="s">
        <v>16</v>
      </c>
      <c r="E111" s="8">
        <v>6.3</v>
      </c>
      <c r="F111" s="8" t="str">
        <f t="shared" si="6"/>
        <v>=DISPIMG("ID_5FC42808CC1F446D9675DEDCAC53D53E",1)</v>
      </c>
      <c r="G111" s="8" t="s">
        <v>11</v>
      </c>
    </row>
    <row r="112" ht="96.75" spans="1:7">
      <c r="A112" s="5">
        <v>110</v>
      </c>
      <c r="B112" s="7" t="s">
        <v>175</v>
      </c>
      <c r="C112" s="7" t="s">
        <v>178</v>
      </c>
      <c r="D112" s="7" t="s">
        <v>16</v>
      </c>
      <c r="E112" s="8">
        <v>6.75</v>
      </c>
      <c r="F112" s="8" t="str">
        <f t="shared" si="6"/>
        <v>=DISPIMG("ID_5FC42808CC1F446D9675DEDCAC53D53E",1)</v>
      </c>
      <c r="G112" s="8" t="s">
        <v>11</v>
      </c>
    </row>
    <row r="113" ht="96.75" spans="1:7">
      <c r="A113" s="5">
        <v>111</v>
      </c>
      <c r="B113" s="7" t="s">
        <v>175</v>
      </c>
      <c r="C113" s="7" t="s">
        <v>179</v>
      </c>
      <c r="D113" s="7" t="s">
        <v>16</v>
      </c>
      <c r="E113" s="8">
        <v>7.2</v>
      </c>
      <c r="F113" s="8" t="str">
        <f t="shared" si="6"/>
        <v>=DISPIMG("ID_5FC42808CC1F446D9675DEDCAC53D53E",1)</v>
      </c>
      <c r="G113" s="8" t="s">
        <v>11</v>
      </c>
    </row>
    <row r="114" ht="96.75" spans="1:7">
      <c r="A114" s="5">
        <v>112</v>
      </c>
      <c r="B114" s="7" t="s">
        <v>175</v>
      </c>
      <c r="C114" s="7" t="s">
        <v>180</v>
      </c>
      <c r="D114" s="7" t="s">
        <v>16</v>
      </c>
      <c r="E114" s="8">
        <v>7.65</v>
      </c>
      <c r="F114" s="8" t="str">
        <f t="shared" si="6"/>
        <v>=DISPIMG("ID_5FC42808CC1F446D9675DEDCAC53D53E",1)</v>
      </c>
      <c r="G114" s="8" t="s">
        <v>11</v>
      </c>
    </row>
    <row r="115" ht="96.75" spans="1:7">
      <c r="A115" s="5">
        <v>113</v>
      </c>
      <c r="B115" s="7" t="s">
        <v>175</v>
      </c>
      <c r="C115" s="7" t="s">
        <v>181</v>
      </c>
      <c r="D115" s="7" t="s">
        <v>16</v>
      </c>
      <c r="E115" s="8">
        <v>8.55</v>
      </c>
      <c r="F115" s="8" t="str">
        <f t="shared" si="6"/>
        <v>=DISPIMG("ID_5FC42808CC1F446D9675DEDCAC53D53E",1)</v>
      </c>
      <c r="G115" s="8" t="s">
        <v>11</v>
      </c>
    </row>
    <row r="116" ht="96.75" spans="1:7">
      <c r="A116" s="5">
        <v>114</v>
      </c>
      <c r="B116" s="7" t="s">
        <v>175</v>
      </c>
      <c r="C116" s="7" t="s">
        <v>182</v>
      </c>
      <c r="D116" s="7" t="s">
        <v>16</v>
      </c>
      <c r="E116" s="8">
        <v>8.55</v>
      </c>
      <c r="F116" s="8" t="str">
        <f t="shared" si="6"/>
        <v>=DISPIMG("ID_5FC42808CC1F446D9675DEDCAC53D53E",1)</v>
      </c>
      <c r="G116" s="8" t="s">
        <v>11</v>
      </c>
    </row>
    <row r="117" ht="96.75" spans="1:7">
      <c r="A117" s="5">
        <v>115</v>
      </c>
      <c r="B117" s="7" t="s">
        <v>175</v>
      </c>
      <c r="C117" s="7" t="s">
        <v>183</v>
      </c>
      <c r="D117" s="7" t="s">
        <v>16</v>
      </c>
      <c r="E117" s="8">
        <v>14.4</v>
      </c>
      <c r="F117" s="8" t="str">
        <f t="shared" si="6"/>
        <v>=DISPIMG("ID_5FC42808CC1F446D9675DEDCAC53D53E",1)</v>
      </c>
      <c r="G117" s="8" t="s">
        <v>11</v>
      </c>
    </row>
    <row r="118" ht="96.75" spans="1:7">
      <c r="A118" s="5">
        <v>116</v>
      </c>
      <c r="B118" s="7" t="s">
        <v>175</v>
      </c>
      <c r="C118" s="7" t="s">
        <v>184</v>
      </c>
      <c r="D118" s="7" t="s">
        <v>16</v>
      </c>
      <c r="E118" s="8">
        <v>14.4</v>
      </c>
      <c r="F118" s="8" t="str">
        <f t="shared" si="6"/>
        <v>=DISPIMG("ID_5FC42808CC1F446D9675DEDCAC53D53E",1)</v>
      </c>
      <c r="G118" s="8" t="s">
        <v>11</v>
      </c>
    </row>
    <row r="119" spans="1:7">
      <c r="A119" s="5">
        <v>117</v>
      </c>
      <c r="B119" s="7" t="s">
        <v>175</v>
      </c>
      <c r="C119" s="7" t="s">
        <v>185</v>
      </c>
      <c r="D119" s="7" t="s">
        <v>16</v>
      </c>
      <c r="E119" s="8">
        <v>28.8</v>
      </c>
      <c r="F119" s="8"/>
      <c r="G119" s="8" t="s">
        <v>11</v>
      </c>
    </row>
    <row r="120" spans="1:7">
      <c r="A120" s="5">
        <v>118</v>
      </c>
      <c r="B120" s="7" t="s">
        <v>175</v>
      </c>
      <c r="C120" s="7" t="s">
        <v>186</v>
      </c>
      <c r="D120" s="7" t="s">
        <v>16</v>
      </c>
      <c r="E120" s="8">
        <v>43.2</v>
      </c>
      <c r="F120" s="8"/>
      <c r="G120" s="8" t="s">
        <v>11</v>
      </c>
    </row>
    <row r="121" spans="1:7">
      <c r="A121" s="5">
        <v>119</v>
      </c>
      <c r="B121" s="7" t="s">
        <v>175</v>
      </c>
      <c r="C121" s="7" t="s">
        <v>187</v>
      </c>
      <c r="D121" s="7" t="s">
        <v>16</v>
      </c>
      <c r="E121" s="8">
        <v>61.2</v>
      </c>
      <c r="F121" s="8"/>
      <c r="G121" s="8" t="s">
        <v>11</v>
      </c>
    </row>
    <row r="122" spans="1:7">
      <c r="A122" s="5">
        <v>120</v>
      </c>
      <c r="B122" s="7" t="s">
        <v>175</v>
      </c>
      <c r="C122" s="7" t="s">
        <v>188</v>
      </c>
      <c r="D122" s="7" t="s">
        <v>16</v>
      </c>
      <c r="E122" s="8">
        <v>108</v>
      </c>
      <c r="F122" s="8"/>
      <c r="G122" s="8" t="s">
        <v>11</v>
      </c>
    </row>
    <row r="123" ht="141" spans="1:7">
      <c r="A123" s="5">
        <v>121</v>
      </c>
      <c r="B123" s="7" t="s">
        <v>189</v>
      </c>
      <c r="C123" s="7" t="s">
        <v>190</v>
      </c>
      <c r="D123" s="7" t="s">
        <v>16</v>
      </c>
      <c r="E123" s="8">
        <v>17.1</v>
      </c>
      <c r="F123" s="8" t="str">
        <f t="shared" ref="F123:F126" si="7">_xlfn.DISPIMG("ID_C6B8BF1430154853823ABCBA6D13E62E",1)</f>
        <v>=DISPIMG("ID_C6B8BF1430154853823ABCBA6D13E62E",1)</v>
      </c>
      <c r="G123" s="8" t="s">
        <v>11</v>
      </c>
    </row>
    <row r="124" ht="141" spans="1:7">
      <c r="A124" s="5">
        <v>122</v>
      </c>
      <c r="B124" s="7" t="s">
        <v>189</v>
      </c>
      <c r="C124" s="7" t="s">
        <v>191</v>
      </c>
      <c r="D124" s="7" t="s">
        <v>16</v>
      </c>
      <c r="E124" s="8">
        <v>19.8</v>
      </c>
      <c r="F124" s="8" t="str">
        <f t="shared" si="7"/>
        <v>=DISPIMG("ID_C6B8BF1430154853823ABCBA6D13E62E",1)</v>
      </c>
      <c r="G124" s="8" t="s">
        <v>11</v>
      </c>
    </row>
    <row r="125" ht="141" spans="1:7">
      <c r="A125" s="5">
        <v>123</v>
      </c>
      <c r="B125" s="7" t="s">
        <v>189</v>
      </c>
      <c r="C125" s="7" t="s">
        <v>192</v>
      </c>
      <c r="D125" s="7" t="s">
        <v>10</v>
      </c>
      <c r="E125" s="8">
        <v>14.85</v>
      </c>
      <c r="F125" s="8" t="str">
        <f t="shared" si="7"/>
        <v>=DISPIMG("ID_C6B8BF1430154853823ABCBA6D13E62E",1)</v>
      </c>
      <c r="G125" s="8" t="s">
        <v>11</v>
      </c>
    </row>
    <row r="126" ht="141" spans="1:7">
      <c r="A126" s="5">
        <v>124</v>
      </c>
      <c r="B126" s="7" t="s">
        <v>189</v>
      </c>
      <c r="C126" s="7" t="s">
        <v>193</v>
      </c>
      <c r="D126" s="7" t="s">
        <v>16</v>
      </c>
      <c r="E126" s="8">
        <v>12.6</v>
      </c>
      <c r="F126" s="8" t="str">
        <f t="shared" si="7"/>
        <v>=DISPIMG("ID_C6B8BF1430154853823ABCBA6D13E62E",1)</v>
      </c>
      <c r="G126" s="8" t="s">
        <v>11</v>
      </c>
    </row>
    <row r="127" spans="1:7">
      <c r="A127" s="5">
        <v>125</v>
      </c>
      <c r="B127" s="19" t="s">
        <v>189</v>
      </c>
      <c r="C127" s="19" t="s">
        <v>194</v>
      </c>
      <c r="D127" s="19" t="s">
        <v>10</v>
      </c>
      <c r="E127" s="8">
        <v>24.3</v>
      </c>
      <c r="F127" s="8"/>
      <c r="G127" s="8" t="s">
        <v>11</v>
      </c>
    </row>
    <row r="128" ht="83.1" spans="1:7">
      <c r="A128" s="5">
        <v>126</v>
      </c>
      <c r="B128" s="7" t="s">
        <v>195</v>
      </c>
      <c r="C128" s="7" t="s">
        <v>196</v>
      </c>
      <c r="D128" s="7" t="s">
        <v>16</v>
      </c>
      <c r="E128" s="8">
        <v>14.4</v>
      </c>
      <c r="F128" s="8" t="str">
        <f>_xlfn.DISPIMG("ID_D2CC3F5D37354C9BB73A04B27522D110",1)</f>
        <v>=DISPIMG("ID_D2CC3F5D37354C9BB73A04B27522D110",1)</v>
      </c>
      <c r="G128" s="8" t="s">
        <v>11</v>
      </c>
    </row>
    <row r="129" ht="83.1" spans="1:7">
      <c r="A129" s="5">
        <v>127</v>
      </c>
      <c r="B129" s="7" t="s">
        <v>195</v>
      </c>
      <c r="C129" s="7" t="s">
        <v>197</v>
      </c>
      <c r="D129" s="7" t="s">
        <v>16</v>
      </c>
      <c r="E129" s="8">
        <v>14.85</v>
      </c>
      <c r="F129" s="8" t="str">
        <f t="shared" ref="F129:F132" si="8">_xlfn.DISPIMG("ID_B6A0D58A9BD145E9A076BA5B2229C68F",1)</f>
        <v>=DISPIMG("ID_B6A0D58A9BD145E9A076BA5B2229C68F",1)</v>
      </c>
      <c r="G129" s="8" t="s">
        <v>11</v>
      </c>
    </row>
    <row r="130" ht="83.1" spans="1:7">
      <c r="A130" s="5">
        <v>128</v>
      </c>
      <c r="B130" s="7" t="s">
        <v>195</v>
      </c>
      <c r="C130" s="7" t="s">
        <v>198</v>
      </c>
      <c r="D130" s="7" t="s">
        <v>16</v>
      </c>
      <c r="E130" s="8">
        <v>15.3</v>
      </c>
      <c r="F130" s="8" t="str">
        <f t="shared" si="8"/>
        <v>=DISPIMG("ID_B6A0D58A9BD145E9A076BA5B2229C68F",1)</v>
      </c>
      <c r="G130" s="8" t="s">
        <v>11</v>
      </c>
    </row>
    <row r="131" ht="83.1" spans="1:7">
      <c r="A131" s="5">
        <v>129</v>
      </c>
      <c r="B131" s="7" t="s">
        <v>195</v>
      </c>
      <c r="C131" s="7" t="s">
        <v>199</v>
      </c>
      <c r="D131" s="7" t="s">
        <v>16</v>
      </c>
      <c r="E131" s="8">
        <v>15.75</v>
      </c>
      <c r="F131" s="8" t="str">
        <f t="shared" si="8"/>
        <v>=DISPIMG("ID_B6A0D58A9BD145E9A076BA5B2229C68F",1)</v>
      </c>
      <c r="G131" s="8" t="s">
        <v>11</v>
      </c>
    </row>
    <row r="132" ht="83.1" spans="1:7">
      <c r="A132" s="5">
        <v>130</v>
      </c>
      <c r="B132" s="7" t="s">
        <v>195</v>
      </c>
      <c r="C132" s="7" t="s">
        <v>200</v>
      </c>
      <c r="D132" s="7" t="s">
        <v>16</v>
      </c>
      <c r="E132" s="8">
        <v>16.2</v>
      </c>
      <c r="F132" s="8" t="str">
        <f t="shared" si="8"/>
        <v>=DISPIMG("ID_B6A0D58A9BD145E9A076BA5B2229C68F",1)</v>
      </c>
      <c r="G132" s="8" t="s">
        <v>11</v>
      </c>
    </row>
    <row r="133" spans="1:7">
      <c r="A133" s="5">
        <v>131</v>
      </c>
      <c r="B133" s="7" t="s">
        <v>195</v>
      </c>
      <c r="C133" s="7" t="s">
        <v>201</v>
      </c>
      <c r="D133" s="7" t="s">
        <v>16</v>
      </c>
      <c r="E133" s="8">
        <v>16.2</v>
      </c>
      <c r="F133" s="8"/>
      <c r="G133" s="8" t="s">
        <v>11</v>
      </c>
    </row>
    <row r="134" ht="83.1" spans="1:7">
      <c r="A134" s="5">
        <v>132</v>
      </c>
      <c r="B134" s="7" t="s">
        <v>195</v>
      </c>
      <c r="C134" s="7" t="s">
        <v>202</v>
      </c>
      <c r="D134" s="7" t="s">
        <v>16</v>
      </c>
      <c r="E134" s="8">
        <v>18</v>
      </c>
      <c r="F134" s="8" t="str">
        <f>_xlfn.DISPIMG("ID_B6A0D58A9BD145E9A076BA5B2229C68F",1)</f>
        <v>=DISPIMG("ID_B6A0D58A9BD145E9A076BA5B2229C68F",1)</v>
      </c>
      <c r="G134" s="8" t="s">
        <v>11</v>
      </c>
    </row>
    <row r="135" spans="1:7">
      <c r="A135" s="5">
        <v>133</v>
      </c>
      <c r="B135" s="7" t="s">
        <v>195</v>
      </c>
      <c r="C135" s="7" t="s">
        <v>203</v>
      </c>
      <c r="D135" s="7" t="s">
        <v>16</v>
      </c>
      <c r="E135" s="8">
        <v>21.6</v>
      </c>
      <c r="F135" s="8"/>
      <c r="G135" s="8" t="s">
        <v>11</v>
      </c>
    </row>
    <row r="136" spans="1:7">
      <c r="A136" s="5">
        <v>134</v>
      </c>
      <c r="B136" s="7" t="s">
        <v>195</v>
      </c>
      <c r="C136" s="7" t="s">
        <v>204</v>
      </c>
      <c r="D136" s="7" t="s">
        <v>16</v>
      </c>
      <c r="E136" s="8">
        <v>25.2</v>
      </c>
      <c r="F136" s="8"/>
      <c r="G136" s="8" t="s">
        <v>11</v>
      </c>
    </row>
    <row r="137" spans="1:7">
      <c r="A137" s="5">
        <v>135</v>
      </c>
      <c r="B137" s="7" t="s">
        <v>195</v>
      </c>
      <c r="C137" s="7" t="s">
        <v>205</v>
      </c>
      <c r="D137" s="7" t="s">
        <v>16</v>
      </c>
      <c r="E137" s="8">
        <v>34.2</v>
      </c>
      <c r="F137" s="8"/>
      <c r="G137" s="8" t="s">
        <v>11</v>
      </c>
    </row>
    <row r="138" spans="1:7">
      <c r="A138" s="5">
        <v>136</v>
      </c>
      <c r="B138" s="7" t="s">
        <v>195</v>
      </c>
      <c r="C138" s="7" t="s">
        <v>206</v>
      </c>
      <c r="D138" s="7" t="s">
        <v>16</v>
      </c>
      <c r="E138" s="8">
        <v>45</v>
      </c>
      <c r="F138" s="8"/>
      <c r="G138" s="8" t="s">
        <v>11</v>
      </c>
    </row>
    <row r="139" spans="1:7">
      <c r="A139" s="5">
        <v>137</v>
      </c>
      <c r="B139" s="7" t="s">
        <v>195</v>
      </c>
      <c r="C139" s="7" t="s">
        <v>207</v>
      </c>
      <c r="D139" s="7" t="s">
        <v>16</v>
      </c>
      <c r="E139" s="8">
        <v>54</v>
      </c>
      <c r="F139" s="8"/>
      <c r="G139" s="8" t="s">
        <v>11</v>
      </c>
    </row>
    <row r="140" spans="1:7">
      <c r="A140" s="5">
        <v>138</v>
      </c>
      <c r="B140" s="7" t="s">
        <v>195</v>
      </c>
      <c r="C140" s="7" t="s">
        <v>208</v>
      </c>
      <c r="D140" s="7" t="s">
        <v>16</v>
      </c>
      <c r="E140" s="8">
        <v>81</v>
      </c>
      <c r="F140" s="8"/>
      <c r="G140" s="8" t="s">
        <v>11</v>
      </c>
    </row>
    <row r="141" spans="1:7">
      <c r="A141" s="5">
        <v>139</v>
      </c>
      <c r="B141" s="7" t="s">
        <v>195</v>
      </c>
      <c r="C141" s="7" t="s">
        <v>209</v>
      </c>
      <c r="D141" s="7" t="s">
        <v>16</v>
      </c>
      <c r="E141" s="8">
        <v>94.5</v>
      </c>
      <c r="F141" s="8"/>
      <c r="G141" s="8" t="s">
        <v>11</v>
      </c>
    </row>
    <row r="142" spans="1:7">
      <c r="A142" s="5">
        <v>140</v>
      </c>
      <c r="B142" s="7" t="s">
        <v>195</v>
      </c>
      <c r="C142" s="7" t="s">
        <v>210</v>
      </c>
      <c r="D142" s="7" t="s">
        <v>16</v>
      </c>
      <c r="E142" s="8">
        <v>148.5</v>
      </c>
      <c r="F142" s="8"/>
      <c r="G142" s="8" t="s">
        <v>11</v>
      </c>
    </row>
    <row r="143" ht="118.55" spans="1:7">
      <c r="A143" s="5">
        <v>141</v>
      </c>
      <c r="B143" s="7" t="s">
        <v>211</v>
      </c>
      <c r="C143" s="7" t="s">
        <v>212</v>
      </c>
      <c r="D143" s="7" t="s">
        <v>10</v>
      </c>
      <c r="E143" s="8">
        <v>88.2</v>
      </c>
      <c r="F143" s="8" t="str">
        <f>_xlfn.DISPIMG("ID_B576EB9E0BCE4DFC9945B22F53981E9C",1)</f>
        <v>=DISPIMG("ID_B576EB9E0BCE4DFC9945B22F53981E9C",1)</v>
      </c>
      <c r="G143" s="8" t="s">
        <v>11</v>
      </c>
    </row>
    <row r="144" ht="88.6" spans="1:7">
      <c r="A144" s="5">
        <v>142</v>
      </c>
      <c r="B144" s="7" t="s">
        <v>213</v>
      </c>
      <c r="C144" s="7" t="s">
        <v>214</v>
      </c>
      <c r="D144" s="7" t="s">
        <v>16</v>
      </c>
      <c r="E144" s="8">
        <v>9</v>
      </c>
      <c r="F144" s="8" t="str">
        <f t="shared" ref="F144:F150" si="9">_xlfn.DISPIMG("ID_1997BFC719C04EC5AB59369E8B3E3A2A",1)</f>
        <v>=DISPIMG("ID_1997BFC719C04EC5AB59369E8B3E3A2A",1)</v>
      </c>
      <c r="G144" s="8" t="s">
        <v>11</v>
      </c>
    </row>
    <row r="145" ht="88.6" spans="1:7">
      <c r="A145" s="5">
        <v>143</v>
      </c>
      <c r="B145" s="7" t="s">
        <v>213</v>
      </c>
      <c r="C145" s="7" t="s">
        <v>215</v>
      </c>
      <c r="D145" s="7" t="s">
        <v>16</v>
      </c>
      <c r="E145" s="8">
        <v>9.9</v>
      </c>
      <c r="F145" s="8" t="str">
        <f t="shared" si="9"/>
        <v>=DISPIMG("ID_1997BFC719C04EC5AB59369E8B3E3A2A",1)</v>
      </c>
      <c r="G145" s="8" t="s">
        <v>11</v>
      </c>
    </row>
    <row r="146" ht="88.6" spans="1:7">
      <c r="A146" s="5">
        <v>144</v>
      </c>
      <c r="B146" s="7" t="s">
        <v>213</v>
      </c>
      <c r="C146" s="7" t="s">
        <v>216</v>
      </c>
      <c r="D146" s="7" t="s">
        <v>16</v>
      </c>
      <c r="E146" s="8">
        <v>9.9</v>
      </c>
      <c r="F146" s="8" t="str">
        <f t="shared" si="9"/>
        <v>=DISPIMG("ID_1997BFC719C04EC5AB59369E8B3E3A2A",1)</v>
      </c>
      <c r="G146" s="8" t="s">
        <v>11</v>
      </c>
    </row>
    <row r="147" ht="88.6" spans="1:7">
      <c r="A147" s="5">
        <v>145</v>
      </c>
      <c r="B147" s="7" t="s">
        <v>213</v>
      </c>
      <c r="C147" s="7" t="s">
        <v>217</v>
      </c>
      <c r="D147" s="7" t="s">
        <v>16</v>
      </c>
      <c r="E147" s="8">
        <v>7.65</v>
      </c>
      <c r="F147" s="8" t="str">
        <f t="shared" si="9"/>
        <v>=DISPIMG("ID_1997BFC719C04EC5AB59369E8B3E3A2A",1)</v>
      </c>
      <c r="G147" s="8" t="s">
        <v>11</v>
      </c>
    </row>
    <row r="148" ht="88.6" spans="1:7">
      <c r="A148" s="5">
        <v>146</v>
      </c>
      <c r="B148" s="7" t="s">
        <v>213</v>
      </c>
      <c r="C148" s="7" t="s">
        <v>176</v>
      </c>
      <c r="D148" s="7" t="s">
        <v>16</v>
      </c>
      <c r="E148" s="8">
        <v>7.65</v>
      </c>
      <c r="F148" s="8" t="str">
        <f t="shared" si="9"/>
        <v>=DISPIMG("ID_1997BFC719C04EC5AB59369E8B3E3A2A",1)</v>
      </c>
      <c r="G148" s="8" t="s">
        <v>11</v>
      </c>
    </row>
    <row r="149" ht="88.6" spans="1:7">
      <c r="A149" s="5">
        <v>147</v>
      </c>
      <c r="B149" s="7" t="s">
        <v>213</v>
      </c>
      <c r="C149" s="7" t="s">
        <v>218</v>
      </c>
      <c r="D149" s="7" t="s">
        <v>16</v>
      </c>
      <c r="E149" s="8">
        <v>7.65</v>
      </c>
      <c r="F149" s="8" t="str">
        <f t="shared" si="9"/>
        <v>=DISPIMG("ID_1997BFC719C04EC5AB59369E8B3E3A2A",1)</v>
      </c>
      <c r="G149" s="8" t="s">
        <v>11</v>
      </c>
    </row>
    <row r="150" ht="88.6" spans="1:7">
      <c r="A150" s="5">
        <v>148</v>
      </c>
      <c r="B150" s="7" t="s">
        <v>213</v>
      </c>
      <c r="C150" s="7" t="s">
        <v>177</v>
      </c>
      <c r="D150" s="7" t="s">
        <v>16</v>
      </c>
      <c r="E150" s="8">
        <v>9</v>
      </c>
      <c r="F150" s="8" t="str">
        <f t="shared" si="9"/>
        <v>=DISPIMG("ID_1997BFC719C04EC5AB59369E8B3E3A2A",1)</v>
      </c>
      <c r="G150" s="8" t="s">
        <v>11</v>
      </c>
    </row>
    <row r="151" spans="1:7">
      <c r="A151" s="5">
        <v>149</v>
      </c>
      <c r="B151" s="7" t="s">
        <v>213</v>
      </c>
      <c r="C151" s="7" t="s">
        <v>219</v>
      </c>
      <c r="D151" s="7" t="s">
        <v>16</v>
      </c>
      <c r="E151" s="8">
        <v>9.45</v>
      </c>
      <c r="F151" s="8"/>
      <c r="G151" s="8" t="s">
        <v>11</v>
      </c>
    </row>
    <row r="152" ht="88.6" spans="1:7">
      <c r="A152" s="5">
        <v>150</v>
      </c>
      <c r="B152" s="7" t="s">
        <v>213</v>
      </c>
      <c r="C152" s="7" t="s">
        <v>178</v>
      </c>
      <c r="D152" s="7" t="s">
        <v>16</v>
      </c>
      <c r="E152" s="8">
        <v>9.9</v>
      </c>
      <c r="F152" s="8" t="str">
        <f t="shared" ref="F152:F154" si="10">_xlfn.DISPIMG("ID_1997BFC719C04EC5AB59369E8B3E3A2A",1)</f>
        <v>=DISPIMG("ID_1997BFC719C04EC5AB59369E8B3E3A2A",1)</v>
      </c>
      <c r="G152" s="8" t="s">
        <v>11</v>
      </c>
    </row>
    <row r="153" ht="88.6" spans="1:7">
      <c r="A153" s="5">
        <v>151</v>
      </c>
      <c r="B153" s="7" t="s">
        <v>213</v>
      </c>
      <c r="C153" s="7" t="s">
        <v>179</v>
      </c>
      <c r="D153" s="7" t="s">
        <v>16</v>
      </c>
      <c r="E153" s="8">
        <v>9.9</v>
      </c>
      <c r="F153" s="8" t="str">
        <f t="shared" si="10"/>
        <v>=DISPIMG("ID_1997BFC719C04EC5AB59369E8B3E3A2A",1)</v>
      </c>
      <c r="G153" s="8" t="s">
        <v>11</v>
      </c>
    </row>
    <row r="154" ht="88.6" spans="1:7">
      <c r="A154" s="5">
        <v>152</v>
      </c>
      <c r="B154" s="7" t="s">
        <v>213</v>
      </c>
      <c r="C154" s="7" t="s">
        <v>180</v>
      </c>
      <c r="D154" s="7" t="s">
        <v>16</v>
      </c>
      <c r="E154" s="8">
        <v>9.9</v>
      </c>
      <c r="F154" s="8" t="str">
        <f t="shared" si="10"/>
        <v>=DISPIMG("ID_1997BFC719C04EC5AB59369E8B3E3A2A",1)</v>
      </c>
      <c r="G154" s="8" t="s">
        <v>11</v>
      </c>
    </row>
    <row r="155" spans="1:7">
      <c r="A155" s="5">
        <v>153</v>
      </c>
      <c r="B155" s="7" t="s">
        <v>213</v>
      </c>
      <c r="C155" s="7" t="s">
        <v>220</v>
      </c>
      <c r="D155" s="7" t="s">
        <v>16</v>
      </c>
      <c r="E155" s="8">
        <v>10.8</v>
      </c>
      <c r="F155" s="8"/>
      <c r="G155" s="8" t="s">
        <v>11</v>
      </c>
    </row>
    <row r="156" ht="88.6" spans="1:7">
      <c r="A156" s="5">
        <v>154</v>
      </c>
      <c r="B156" s="7" t="s">
        <v>213</v>
      </c>
      <c r="C156" s="7" t="s">
        <v>181</v>
      </c>
      <c r="D156" s="7" t="s">
        <v>16</v>
      </c>
      <c r="E156" s="8">
        <v>10.8</v>
      </c>
      <c r="F156" s="8" t="str">
        <f t="shared" ref="F156:F162" si="11">_xlfn.DISPIMG("ID_1997BFC719C04EC5AB59369E8B3E3A2A",1)</f>
        <v>=DISPIMG("ID_1997BFC719C04EC5AB59369E8B3E3A2A",1)</v>
      </c>
      <c r="G156" s="8" t="s">
        <v>11</v>
      </c>
    </row>
    <row r="157" spans="1:7">
      <c r="A157" s="5">
        <v>155</v>
      </c>
      <c r="B157" s="7" t="s">
        <v>213</v>
      </c>
      <c r="C157" s="7" t="s">
        <v>182</v>
      </c>
      <c r="D157" s="7" t="s">
        <v>16</v>
      </c>
      <c r="E157" s="8">
        <v>12.6</v>
      </c>
      <c r="F157" s="8"/>
      <c r="G157" s="8" t="s">
        <v>11</v>
      </c>
    </row>
    <row r="158" ht="88.6" spans="1:7">
      <c r="A158" s="5">
        <v>156</v>
      </c>
      <c r="B158" s="7" t="s">
        <v>213</v>
      </c>
      <c r="C158" s="7" t="s">
        <v>183</v>
      </c>
      <c r="D158" s="7" t="s">
        <v>16</v>
      </c>
      <c r="E158" s="8">
        <v>12.6</v>
      </c>
      <c r="F158" s="8" t="str">
        <f t="shared" si="11"/>
        <v>=DISPIMG("ID_1997BFC719C04EC5AB59369E8B3E3A2A",1)</v>
      </c>
      <c r="G158" s="8" t="s">
        <v>11</v>
      </c>
    </row>
    <row r="159" ht="88.6" spans="1:7">
      <c r="A159" s="5">
        <v>157</v>
      </c>
      <c r="B159" s="7" t="s">
        <v>213</v>
      </c>
      <c r="C159" s="7" t="s">
        <v>184</v>
      </c>
      <c r="D159" s="7" t="s">
        <v>16</v>
      </c>
      <c r="E159" s="8">
        <v>12.6</v>
      </c>
      <c r="F159" s="8" t="str">
        <f t="shared" si="11"/>
        <v>=DISPIMG("ID_1997BFC719C04EC5AB59369E8B3E3A2A",1)</v>
      </c>
      <c r="G159" s="8" t="s">
        <v>11</v>
      </c>
    </row>
    <row r="160" ht="88.6" spans="1:7">
      <c r="A160" s="5">
        <v>158</v>
      </c>
      <c r="B160" s="7" t="s">
        <v>213</v>
      </c>
      <c r="C160" s="7" t="s">
        <v>221</v>
      </c>
      <c r="D160" s="7" t="s">
        <v>16</v>
      </c>
      <c r="E160" s="8">
        <v>12.6</v>
      </c>
      <c r="F160" s="8" t="str">
        <f t="shared" si="11"/>
        <v>=DISPIMG("ID_1997BFC719C04EC5AB59369E8B3E3A2A",1)</v>
      </c>
      <c r="G160" s="8" t="s">
        <v>11</v>
      </c>
    </row>
    <row r="161" ht="88.6" spans="1:7">
      <c r="A161" s="5">
        <v>159</v>
      </c>
      <c r="B161" s="7" t="s">
        <v>213</v>
      </c>
      <c r="C161" s="7" t="s">
        <v>185</v>
      </c>
      <c r="D161" s="7" t="s">
        <v>16</v>
      </c>
      <c r="E161" s="8">
        <v>16.2</v>
      </c>
      <c r="F161" s="8" t="str">
        <f t="shared" si="11"/>
        <v>=DISPIMG("ID_1997BFC719C04EC5AB59369E8B3E3A2A",1)</v>
      </c>
      <c r="G161" s="8" t="s">
        <v>11</v>
      </c>
    </row>
    <row r="162" ht="88.6" spans="1:7">
      <c r="A162" s="5">
        <v>160</v>
      </c>
      <c r="B162" s="7" t="s">
        <v>213</v>
      </c>
      <c r="C162" s="7" t="s">
        <v>187</v>
      </c>
      <c r="D162" s="7" t="s">
        <v>16</v>
      </c>
      <c r="E162" s="8">
        <v>43.2</v>
      </c>
      <c r="F162" s="8" t="str">
        <f t="shared" si="11"/>
        <v>=DISPIMG("ID_1997BFC719C04EC5AB59369E8B3E3A2A",1)</v>
      </c>
      <c r="G162" s="8" t="s">
        <v>11</v>
      </c>
    </row>
    <row r="163" spans="1:7">
      <c r="A163" s="5">
        <v>161</v>
      </c>
      <c r="B163" s="7" t="s">
        <v>213</v>
      </c>
      <c r="C163" s="7" t="s">
        <v>222</v>
      </c>
      <c r="D163" s="7" t="s">
        <v>16</v>
      </c>
      <c r="E163" s="8">
        <v>79.2</v>
      </c>
      <c r="F163" s="8"/>
      <c r="G163" s="8" t="s">
        <v>11</v>
      </c>
    </row>
    <row r="164" spans="1:7">
      <c r="A164" s="5">
        <v>162</v>
      </c>
      <c r="B164" s="7" t="s">
        <v>213</v>
      </c>
      <c r="C164" s="7" t="s">
        <v>223</v>
      </c>
      <c r="D164" s="7" t="s">
        <v>16</v>
      </c>
      <c r="E164" s="8">
        <v>220.5</v>
      </c>
      <c r="F164" s="8"/>
      <c r="G164" s="8" t="s">
        <v>11</v>
      </c>
    </row>
    <row r="165" spans="1:7">
      <c r="A165" s="5">
        <v>163</v>
      </c>
      <c r="B165" s="7" t="s">
        <v>213</v>
      </c>
      <c r="C165" s="7" t="s">
        <v>224</v>
      </c>
      <c r="D165" s="7" t="s">
        <v>16</v>
      </c>
      <c r="E165" s="8">
        <v>243</v>
      </c>
      <c r="F165" s="8"/>
      <c r="G165" s="8" t="s">
        <v>11</v>
      </c>
    </row>
    <row r="166" spans="1:7">
      <c r="A166" s="5">
        <v>164</v>
      </c>
      <c r="B166" s="7" t="s">
        <v>213</v>
      </c>
      <c r="C166" s="7" t="s">
        <v>225</v>
      </c>
      <c r="D166" s="7" t="s">
        <v>16</v>
      </c>
      <c r="E166" s="8">
        <v>270</v>
      </c>
      <c r="F166" s="8"/>
      <c r="G166" s="8" t="s">
        <v>11</v>
      </c>
    </row>
    <row r="167" ht="162.55" spans="1:7">
      <c r="A167" s="5">
        <v>165</v>
      </c>
      <c r="B167" s="7" t="s">
        <v>226</v>
      </c>
      <c r="C167" s="7" t="s">
        <v>227</v>
      </c>
      <c r="D167" s="7" t="s">
        <v>10</v>
      </c>
      <c r="E167" s="8">
        <v>58.5</v>
      </c>
      <c r="F167" s="8" t="str">
        <f>_xlfn.DISPIMG("ID_4F0AED6D20BA4423BF41D11A5035E880",1)</f>
        <v>=DISPIMG("ID_4F0AED6D20BA4423BF41D11A5035E880",1)</v>
      </c>
      <c r="G167" s="8" t="s">
        <v>11</v>
      </c>
    </row>
    <row r="168" ht="104" spans="1:7">
      <c r="A168" s="5">
        <v>166</v>
      </c>
      <c r="B168" s="7" t="s">
        <v>228</v>
      </c>
      <c r="C168" s="7" t="s">
        <v>229</v>
      </c>
      <c r="D168" s="7" t="s">
        <v>10</v>
      </c>
      <c r="E168" s="8">
        <v>7.2</v>
      </c>
      <c r="F168" s="8" t="str">
        <f>_xlfn.DISPIMG("ID_A2E19999802445C595732FF1DE089C25",1)</f>
        <v>=DISPIMG("ID_A2E19999802445C595732FF1DE089C25",1)</v>
      </c>
      <c r="G168" s="8" t="s">
        <v>11</v>
      </c>
    </row>
    <row r="169" ht="104" spans="1:7">
      <c r="A169" s="5">
        <v>167</v>
      </c>
      <c r="B169" s="7" t="s">
        <v>228</v>
      </c>
      <c r="C169" s="7" t="s">
        <v>193</v>
      </c>
      <c r="D169" s="7" t="s">
        <v>10</v>
      </c>
      <c r="E169" s="8">
        <v>7.2</v>
      </c>
      <c r="F169" s="8" t="str">
        <f>_xlfn.DISPIMG("ID_412C5C2F9A384E0CB1A0150AFB602FC2",1)</f>
        <v>=DISPIMG("ID_412C5C2F9A384E0CB1A0150AFB602FC2",1)</v>
      </c>
      <c r="G169" s="8" t="s">
        <v>11</v>
      </c>
    </row>
    <row r="170" ht="104" spans="1:7">
      <c r="A170" s="5">
        <v>168</v>
      </c>
      <c r="B170" s="7" t="s">
        <v>228</v>
      </c>
      <c r="C170" s="7" t="s">
        <v>230</v>
      </c>
      <c r="D170" s="7" t="s">
        <v>10</v>
      </c>
      <c r="E170" s="8">
        <v>7.2</v>
      </c>
      <c r="F170" s="8" t="str">
        <f>_xlfn.DISPIMG("ID_168C33F3637A446DB8E107E2AF612A84",1)</f>
        <v>=DISPIMG("ID_168C33F3637A446DB8E107E2AF612A84",1)</v>
      </c>
      <c r="G170" s="8" t="s">
        <v>11</v>
      </c>
    </row>
    <row r="171" ht="104" spans="1:7">
      <c r="A171" s="5">
        <v>169</v>
      </c>
      <c r="B171" s="7" t="s">
        <v>228</v>
      </c>
      <c r="C171" s="7" t="s">
        <v>231</v>
      </c>
      <c r="D171" s="7" t="s">
        <v>10</v>
      </c>
      <c r="E171" s="8">
        <v>7.2</v>
      </c>
      <c r="F171" s="8" t="str">
        <f>_xlfn.DISPIMG("ID_E9787A33069E468AAA99A8DC3BC22414",1)</f>
        <v>=DISPIMG("ID_E9787A33069E468AAA99A8DC3BC22414",1)</v>
      </c>
      <c r="G171" s="8" t="s">
        <v>11</v>
      </c>
    </row>
    <row r="172" ht="104" spans="1:7">
      <c r="A172" s="5">
        <v>170</v>
      </c>
      <c r="B172" s="7" t="s">
        <v>228</v>
      </c>
      <c r="C172" s="7" t="s">
        <v>232</v>
      </c>
      <c r="D172" s="7" t="s">
        <v>10</v>
      </c>
      <c r="E172" s="8">
        <v>7.2</v>
      </c>
      <c r="F172" s="8" t="str">
        <f t="shared" ref="F172:F175" si="12">_xlfn.DISPIMG("ID_E1D7932069A844F99619D7E2B9DFEBF6",1)</f>
        <v>=DISPIMG("ID_E1D7932069A844F99619D7E2B9DFEBF6",1)</v>
      </c>
      <c r="G172" s="8" t="s">
        <v>11</v>
      </c>
    </row>
    <row r="173" ht="104" spans="1:7">
      <c r="A173" s="5">
        <v>171</v>
      </c>
      <c r="B173" s="7" t="s">
        <v>228</v>
      </c>
      <c r="C173" s="7" t="s">
        <v>201</v>
      </c>
      <c r="D173" s="7" t="s">
        <v>10</v>
      </c>
      <c r="E173" s="8">
        <v>8.1</v>
      </c>
      <c r="F173" s="8" t="str">
        <f t="shared" si="12"/>
        <v>=DISPIMG("ID_E1D7932069A844F99619D7E2B9DFEBF6",1)</v>
      </c>
      <c r="G173" s="8" t="s">
        <v>11</v>
      </c>
    </row>
    <row r="174" ht="104" spans="1:7">
      <c r="A174" s="5">
        <v>172</v>
      </c>
      <c r="B174" s="7" t="s">
        <v>228</v>
      </c>
      <c r="C174" s="7" t="s">
        <v>233</v>
      </c>
      <c r="D174" s="7" t="s">
        <v>10</v>
      </c>
      <c r="E174" s="8">
        <v>8.1</v>
      </c>
      <c r="F174" s="8" t="str">
        <f t="shared" si="12"/>
        <v>=DISPIMG("ID_E1D7932069A844F99619D7E2B9DFEBF6",1)</v>
      </c>
      <c r="G174" s="8" t="s">
        <v>11</v>
      </c>
    </row>
    <row r="175" ht="104" spans="1:7">
      <c r="A175" s="5">
        <v>173</v>
      </c>
      <c r="B175" s="7" t="s">
        <v>228</v>
      </c>
      <c r="C175" s="7" t="s">
        <v>206</v>
      </c>
      <c r="D175" s="7" t="s">
        <v>10</v>
      </c>
      <c r="E175" s="8">
        <v>9</v>
      </c>
      <c r="F175" s="8" t="str">
        <f t="shared" si="12"/>
        <v>=DISPIMG("ID_E1D7932069A844F99619D7E2B9DFEBF6",1)</v>
      </c>
      <c r="G175" s="8" t="s">
        <v>11</v>
      </c>
    </row>
    <row r="176" ht="110.3" spans="1:7">
      <c r="A176" s="5">
        <v>174</v>
      </c>
      <c r="B176" s="7" t="s">
        <v>234</v>
      </c>
      <c r="C176" s="7" t="s">
        <v>235</v>
      </c>
      <c r="D176" s="7" t="s">
        <v>16</v>
      </c>
      <c r="E176" s="8">
        <v>8.1</v>
      </c>
      <c r="F176" s="8" t="str">
        <f>_xlfn.DISPIMG("ID_825ABC3E36FF4A73AE6FEA839BEDF523",1)</f>
        <v>=DISPIMG("ID_825ABC3E36FF4A73AE6FEA839BEDF523",1)</v>
      </c>
      <c r="G176" s="8" t="s">
        <v>11</v>
      </c>
    </row>
    <row r="177" ht="110.3" spans="1:7">
      <c r="A177" s="5">
        <v>175</v>
      </c>
      <c r="B177" s="7" t="s">
        <v>236</v>
      </c>
      <c r="C177" s="7" t="s">
        <v>170</v>
      </c>
      <c r="D177" s="7" t="s">
        <v>16</v>
      </c>
      <c r="E177" s="8">
        <v>9</v>
      </c>
      <c r="F177" s="8" t="str">
        <f>_xlfn.DISPIMG("ID_522ADD2EC5CA428E99BDBC75543EB408",1)</f>
        <v>=DISPIMG("ID_522ADD2EC5CA428E99BDBC75543EB408",1)</v>
      </c>
      <c r="G177" s="8" t="s">
        <v>11</v>
      </c>
    </row>
    <row r="178" ht="148.8" spans="1:7">
      <c r="A178" s="5">
        <v>176</v>
      </c>
      <c r="B178" s="7" t="s">
        <v>237</v>
      </c>
      <c r="C178" s="7" t="s">
        <v>238</v>
      </c>
      <c r="D178" s="7" t="s">
        <v>10</v>
      </c>
      <c r="E178" s="8">
        <v>405</v>
      </c>
      <c r="F178" s="8" t="str">
        <f>_xlfn.DISPIMG("ID_82CC3EEFAD61467AB50281EABC151853",1)</f>
        <v>=DISPIMG("ID_82CC3EEFAD61467AB50281EABC151853",1)</v>
      </c>
      <c r="G178" s="8" t="s">
        <v>11</v>
      </c>
    </row>
    <row r="179" spans="1:7">
      <c r="A179" s="5">
        <v>177</v>
      </c>
      <c r="B179" s="7" t="s">
        <v>239</v>
      </c>
      <c r="C179" s="7" t="s">
        <v>240</v>
      </c>
      <c r="D179" s="7" t="s">
        <v>10</v>
      </c>
      <c r="E179" s="8">
        <v>107.1</v>
      </c>
      <c r="F179" s="8"/>
      <c r="G179" s="8" t="s">
        <v>11</v>
      </c>
    </row>
    <row r="180" spans="1:7">
      <c r="A180" s="5">
        <v>178</v>
      </c>
      <c r="B180" s="7" t="s">
        <v>241</v>
      </c>
      <c r="C180" s="7" t="s">
        <v>224</v>
      </c>
      <c r="D180" s="7" t="s">
        <v>16</v>
      </c>
      <c r="E180" s="8">
        <v>225</v>
      </c>
      <c r="F180" s="8"/>
      <c r="G180" s="8" t="s">
        <v>11</v>
      </c>
    </row>
    <row r="181" spans="1:7">
      <c r="A181" s="5">
        <v>179</v>
      </c>
      <c r="B181" s="7" t="s">
        <v>241</v>
      </c>
      <c r="C181" s="7" t="s">
        <v>210</v>
      </c>
      <c r="D181" s="7" t="s">
        <v>16</v>
      </c>
      <c r="E181" s="8">
        <v>45</v>
      </c>
      <c r="F181" s="8"/>
      <c r="G181" s="8" t="s">
        <v>11</v>
      </c>
    </row>
    <row r="182" ht="118.6" spans="1:7">
      <c r="A182" s="5">
        <v>180</v>
      </c>
      <c r="B182" s="7" t="s">
        <v>242</v>
      </c>
      <c r="C182" s="7" t="s">
        <v>229</v>
      </c>
      <c r="D182" s="7" t="s">
        <v>16</v>
      </c>
      <c r="E182" s="8">
        <v>9</v>
      </c>
      <c r="F182" s="8" t="str">
        <f>_xlfn.DISPIMG("ID_F31E2ACAB0854AA68AFFB2455F507A72",1)</f>
        <v>=DISPIMG("ID_F31E2ACAB0854AA68AFFB2455F507A72",1)</v>
      </c>
      <c r="G182" s="8" t="s">
        <v>11</v>
      </c>
    </row>
    <row r="183" ht="118.6" spans="1:7">
      <c r="A183" s="5">
        <v>181</v>
      </c>
      <c r="B183" s="7" t="s">
        <v>242</v>
      </c>
      <c r="C183" s="7" t="s">
        <v>230</v>
      </c>
      <c r="D183" s="7" t="s">
        <v>16</v>
      </c>
      <c r="E183" s="8">
        <v>9.9</v>
      </c>
      <c r="F183" s="8" t="str">
        <f>_xlfn.DISPIMG("ID_F31E2ACAB0854AA68AFFB2455F507A72",1)</f>
        <v>=DISPIMG("ID_F31E2ACAB0854AA68AFFB2455F507A72",1)</v>
      </c>
      <c r="G183" s="8" t="s">
        <v>11</v>
      </c>
    </row>
    <row r="184" ht="117.95" spans="1:7">
      <c r="A184" s="5">
        <v>182</v>
      </c>
      <c r="B184" s="7" t="s">
        <v>243</v>
      </c>
      <c r="C184" s="7" t="s">
        <v>244</v>
      </c>
      <c r="D184" s="7" t="s">
        <v>10</v>
      </c>
      <c r="E184" s="8">
        <v>166.5</v>
      </c>
      <c r="F184" s="8" t="str">
        <f>_xlfn.DISPIMG("ID_6BB1684A2581417B9FE9A2250025351B",1)</f>
        <v>=DISPIMG("ID_6BB1684A2581417B9FE9A2250025351B",1)</v>
      </c>
      <c r="G184" s="8" t="s">
        <v>11</v>
      </c>
    </row>
    <row r="185" ht="86.75" spans="1:7">
      <c r="A185" s="5">
        <v>183</v>
      </c>
      <c r="B185" s="7" t="s">
        <v>245</v>
      </c>
      <c r="C185" s="7" t="s">
        <v>246</v>
      </c>
      <c r="D185" s="7" t="s">
        <v>16</v>
      </c>
      <c r="E185" s="8">
        <v>25.2</v>
      </c>
      <c r="F185" s="8" t="str">
        <f>_xlfn.DISPIMG("ID_26729FD7CCA1499E8288A1E5CACB575D",1)</f>
        <v>=DISPIMG("ID_26729FD7CCA1499E8288A1E5CACB575D",1)</v>
      </c>
      <c r="G185" s="8" t="s">
        <v>11</v>
      </c>
    </row>
    <row r="186" ht="86.75" spans="1:7">
      <c r="A186" s="5">
        <v>184</v>
      </c>
      <c r="B186" s="7" t="s">
        <v>245</v>
      </c>
      <c r="C186" s="7" t="s">
        <v>247</v>
      </c>
      <c r="D186" s="7" t="s">
        <v>16</v>
      </c>
      <c r="E186" s="8">
        <v>26.1</v>
      </c>
      <c r="F186" s="8" t="str">
        <f>_xlfn.DISPIMG("ID_DC31AE5AEE054129B9536E21D81FA43F",1)</f>
        <v>=DISPIMG("ID_DC31AE5AEE054129B9536E21D81FA43F",1)</v>
      </c>
      <c r="G186" s="8" t="s">
        <v>11</v>
      </c>
    </row>
    <row r="187" ht="122.2" spans="1:7">
      <c r="A187" s="5">
        <v>185</v>
      </c>
      <c r="B187" s="7" t="s">
        <v>248</v>
      </c>
      <c r="C187" s="7" t="s">
        <v>249</v>
      </c>
      <c r="D187" s="7" t="s">
        <v>16</v>
      </c>
      <c r="E187" s="8">
        <v>459</v>
      </c>
      <c r="F187" s="8" t="str">
        <f>_xlfn.DISPIMG("ID_50AD1557C5D240F9B62E4D3EBC4FBBE9",1)</f>
        <v>=DISPIMG("ID_50AD1557C5D240F9B62E4D3EBC4FBBE9",1)</v>
      </c>
      <c r="G187" s="8" t="s">
        <v>11</v>
      </c>
    </row>
    <row r="188" ht="86.55" spans="1:7">
      <c r="A188" s="5">
        <v>186</v>
      </c>
      <c r="B188" s="7" t="s">
        <v>250</v>
      </c>
      <c r="C188" s="7" t="s">
        <v>251</v>
      </c>
      <c r="D188" s="7" t="s">
        <v>16</v>
      </c>
      <c r="E188" s="8">
        <v>46.8</v>
      </c>
      <c r="F188" s="8" t="str">
        <f>_xlfn.DISPIMG("ID_AB010B3675424D28B4AFB8BF428F4AAC",1)</f>
        <v>=DISPIMG("ID_AB010B3675424D28B4AFB8BF428F4AAC",1)</v>
      </c>
      <c r="G188" s="8" t="s">
        <v>11</v>
      </c>
    </row>
    <row r="189" ht="124.75" spans="1:7">
      <c r="A189" s="5">
        <v>187</v>
      </c>
      <c r="B189" s="7" t="s">
        <v>252</v>
      </c>
      <c r="C189" s="7" t="s">
        <v>253</v>
      </c>
      <c r="D189" s="7" t="s">
        <v>10</v>
      </c>
      <c r="E189" s="8">
        <v>85.5</v>
      </c>
      <c r="F189" s="8" t="str">
        <f>_xlfn.DISPIMG("ID_2EE1D0EA735948C3B213B0227285B375",1)</f>
        <v>=DISPIMG("ID_2EE1D0EA735948C3B213B0227285B375",1)</v>
      </c>
      <c r="G189" s="8" t="s">
        <v>11</v>
      </c>
    </row>
    <row r="190" spans="1:7">
      <c r="A190" s="5">
        <v>188</v>
      </c>
      <c r="B190" s="7" t="s">
        <v>254</v>
      </c>
      <c r="C190" s="7" t="s">
        <v>255</v>
      </c>
      <c r="D190" s="7" t="s">
        <v>256</v>
      </c>
      <c r="E190" s="8">
        <v>11.25</v>
      </c>
      <c r="F190" s="8"/>
      <c r="G190" s="8" t="s">
        <v>11</v>
      </c>
    </row>
    <row r="191" ht="117.75" spans="1:7">
      <c r="A191" s="5">
        <v>189</v>
      </c>
      <c r="B191" s="7" t="s">
        <v>257</v>
      </c>
      <c r="C191" s="7" t="s">
        <v>258</v>
      </c>
      <c r="D191" s="7" t="s">
        <v>256</v>
      </c>
      <c r="E191" s="8">
        <v>9</v>
      </c>
      <c r="F191" s="8" t="str">
        <f>_xlfn.DISPIMG("ID_FA4F89625528495982AFBD4BA5A57370",1)</f>
        <v>=DISPIMG("ID_FA4F89625528495982AFBD4BA5A57370",1)</v>
      </c>
      <c r="G191" s="8" t="s">
        <v>11</v>
      </c>
    </row>
    <row r="192" ht="80.2" spans="1:7">
      <c r="A192" s="5">
        <v>190</v>
      </c>
      <c r="B192" s="7" t="s">
        <v>259</v>
      </c>
      <c r="C192" s="7" t="s">
        <v>260</v>
      </c>
      <c r="D192" s="7" t="s">
        <v>256</v>
      </c>
      <c r="E192" s="8">
        <v>16.2</v>
      </c>
      <c r="F192" s="8" t="str">
        <f>_xlfn.DISPIMG("ID_13868C68F3044347A77D349893876E28",1)</f>
        <v>=DISPIMG("ID_13868C68F3044347A77D349893876E28",1)</v>
      </c>
      <c r="G192" s="8" t="s">
        <v>11</v>
      </c>
    </row>
    <row r="193" ht="125.9" spans="1:7">
      <c r="A193" s="5">
        <v>191</v>
      </c>
      <c r="B193" s="7" t="s">
        <v>261</v>
      </c>
      <c r="C193" s="7" t="s">
        <v>262</v>
      </c>
      <c r="D193" s="7" t="s">
        <v>256</v>
      </c>
      <c r="E193" s="8">
        <v>17.1</v>
      </c>
      <c r="F193" s="8" t="str">
        <f>_xlfn.DISPIMG("ID_84D2C57220764BC6AFABA23BAC944715",1)</f>
        <v>=DISPIMG("ID_84D2C57220764BC6AFABA23BAC944715",1)</v>
      </c>
      <c r="G193" s="8" t="s">
        <v>11</v>
      </c>
    </row>
    <row r="194" spans="1:7">
      <c r="A194" s="5">
        <v>192</v>
      </c>
      <c r="B194" s="18" t="s">
        <v>261</v>
      </c>
      <c r="C194" s="18" t="s">
        <v>263</v>
      </c>
      <c r="D194" s="18" t="s">
        <v>256</v>
      </c>
      <c r="E194" s="8">
        <v>43.2</v>
      </c>
      <c r="F194" s="8"/>
      <c r="G194" s="8" t="s">
        <v>11</v>
      </c>
    </row>
    <row r="195" spans="1:7">
      <c r="A195" s="5">
        <v>193</v>
      </c>
      <c r="B195" s="7" t="s">
        <v>261</v>
      </c>
      <c r="C195" s="7" t="s">
        <v>264</v>
      </c>
      <c r="D195" s="7" t="s">
        <v>32</v>
      </c>
      <c r="E195" s="8">
        <v>43.2</v>
      </c>
      <c r="F195" s="8"/>
      <c r="G195" s="8" t="s">
        <v>11</v>
      </c>
    </row>
    <row r="196" ht="118.6" spans="1:7">
      <c r="A196" s="5">
        <v>194</v>
      </c>
      <c r="B196" s="7" t="s">
        <v>265</v>
      </c>
      <c r="C196" s="7" t="s">
        <v>266</v>
      </c>
      <c r="D196" s="7" t="s">
        <v>157</v>
      </c>
      <c r="E196" s="8">
        <v>17.1</v>
      </c>
      <c r="F196" s="8" t="str">
        <f>_xlfn.DISPIMG("ID_2C238DDE157D43488FB4A6B3548B2032",1)</f>
        <v>=DISPIMG("ID_2C238DDE157D43488FB4A6B3548B2032",1)</v>
      </c>
      <c r="G196" s="8" t="s">
        <v>11</v>
      </c>
    </row>
    <row r="197" ht="24" spans="1:7">
      <c r="A197" s="5">
        <v>195</v>
      </c>
      <c r="B197" s="18" t="s">
        <v>267</v>
      </c>
      <c r="C197" s="18" t="s">
        <v>268</v>
      </c>
      <c r="D197" s="18" t="s">
        <v>157</v>
      </c>
      <c r="E197" s="8">
        <v>274.5</v>
      </c>
      <c r="F197" s="8"/>
      <c r="G197" s="8" t="s">
        <v>11</v>
      </c>
    </row>
    <row r="198" ht="120.5" spans="1:7">
      <c r="A198" s="5">
        <v>196</v>
      </c>
      <c r="B198" s="7" t="s">
        <v>267</v>
      </c>
      <c r="C198" s="7" t="s">
        <v>269</v>
      </c>
      <c r="D198" s="7" t="s">
        <v>157</v>
      </c>
      <c r="E198" s="8">
        <v>53.1</v>
      </c>
      <c r="F198" s="8" t="str">
        <f>_xlfn.DISPIMG("ID_82C4EF1B710646FD80554191073C086A",1)</f>
        <v>=DISPIMG("ID_82C4EF1B710646FD80554191073C086A",1)</v>
      </c>
      <c r="G198" s="8" t="s">
        <v>11</v>
      </c>
    </row>
    <row r="199" ht="24" spans="1:7">
      <c r="A199" s="5">
        <v>197</v>
      </c>
      <c r="B199" s="18" t="s">
        <v>270</v>
      </c>
      <c r="C199" s="18" t="s">
        <v>271</v>
      </c>
      <c r="D199" s="18" t="s">
        <v>32</v>
      </c>
      <c r="E199" s="8">
        <v>792</v>
      </c>
      <c r="F199" s="8"/>
      <c r="G199" s="8" t="s">
        <v>11</v>
      </c>
    </row>
    <row r="200" ht="24" spans="1:7">
      <c r="A200" s="5">
        <v>198</v>
      </c>
      <c r="B200" s="18" t="s">
        <v>270</v>
      </c>
      <c r="C200" s="18" t="s">
        <v>272</v>
      </c>
      <c r="D200" s="18"/>
      <c r="E200" s="8">
        <v>252</v>
      </c>
      <c r="F200" s="8"/>
      <c r="G200" s="8" t="s">
        <v>11</v>
      </c>
    </row>
    <row r="201" ht="118.05" spans="1:7">
      <c r="A201" s="5">
        <v>199</v>
      </c>
      <c r="B201" s="7" t="s">
        <v>270</v>
      </c>
      <c r="C201" s="7" t="s">
        <v>273</v>
      </c>
      <c r="D201" s="7" t="s">
        <v>10</v>
      </c>
      <c r="E201" s="8">
        <v>792</v>
      </c>
      <c r="F201" s="8" t="str">
        <f>_xlfn.DISPIMG("ID_B61D256FC8484E34BA2294648A042CB4",1)</f>
        <v>=DISPIMG("ID_B61D256FC8484E34BA2294648A042CB4",1)</v>
      </c>
      <c r="G201" s="8" t="s">
        <v>11</v>
      </c>
    </row>
    <row r="202" spans="1:7">
      <c r="A202" s="5">
        <v>200</v>
      </c>
      <c r="B202" s="22" t="s">
        <v>274</v>
      </c>
      <c r="C202" s="22" t="s">
        <v>275</v>
      </c>
      <c r="D202" s="23" t="s">
        <v>276</v>
      </c>
      <c r="E202" s="8">
        <v>292.5</v>
      </c>
      <c r="F202" s="8"/>
      <c r="G202" s="8" t="s">
        <v>11</v>
      </c>
    </row>
    <row r="203" ht="129" spans="1:7">
      <c r="A203" s="5">
        <v>201</v>
      </c>
      <c r="B203" s="7" t="s">
        <v>274</v>
      </c>
      <c r="C203" s="7" t="s">
        <v>277</v>
      </c>
      <c r="D203" s="7" t="s">
        <v>276</v>
      </c>
      <c r="E203" s="8">
        <v>360</v>
      </c>
      <c r="F203" s="8" t="str">
        <f>_xlfn.DISPIMG("ID_946ACBBA860243BC800C8EDA29AB057B",1)</f>
        <v>=DISPIMG("ID_946ACBBA860243BC800C8EDA29AB057B",1)</v>
      </c>
      <c r="G203" s="8" t="s">
        <v>11</v>
      </c>
    </row>
    <row r="204" spans="1:7">
      <c r="A204" s="5">
        <v>202</v>
      </c>
      <c r="B204" s="7" t="s">
        <v>278</v>
      </c>
      <c r="C204" s="7" t="s">
        <v>279</v>
      </c>
      <c r="D204" s="7" t="s">
        <v>16</v>
      </c>
      <c r="E204" s="8">
        <v>261</v>
      </c>
      <c r="F204" s="8"/>
      <c r="G204" s="8" t="s">
        <v>11</v>
      </c>
    </row>
    <row r="205" spans="1:7">
      <c r="A205" s="5">
        <v>203</v>
      </c>
      <c r="B205" s="7" t="s">
        <v>278</v>
      </c>
      <c r="C205" s="7" t="s">
        <v>280</v>
      </c>
      <c r="D205" s="7" t="s">
        <v>16</v>
      </c>
      <c r="E205" s="8">
        <v>319.5</v>
      </c>
      <c r="F205" s="8"/>
      <c r="G205" s="8" t="s">
        <v>11</v>
      </c>
    </row>
    <row r="206" ht="136.6" spans="1:7">
      <c r="A206" s="5">
        <v>204</v>
      </c>
      <c r="B206" s="7" t="s">
        <v>278</v>
      </c>
      <c r="C206" s="7" t="s">
        <v>281</v>
      </c>
      <c r="D206" s="7" t="s">
        <v>16</v>
      </c>
      <c r="E206" s="8">
        <v>240.75</v>
      </c>
      <c r="F206" s="8" t="str">
        <f>_xlfn.DISPIMG("ID_DA799A93F51040B3B4DEEAB553E5E843",1)</f>
        <v>=DISPIMG("ID_DA799A93F51040B3B4DEEAB553E5E843",1)</v>
      </c>
      <c r="G206" s="8" t="s">
        <v>11</v>
      </c>
    </row>
    <row r="207" ht="134.95" spans="1:7">
      <c r="A207" s="5">
        <v>205</v>
      </c>
      <c r="B207" s="7" t="s">
        <v>282</v>
      </c>
      <c r="C207" s="7" t="s">
        <v>283</v>
      </c>
      <c r="D207" s="7" t="s">
        <v>16</v>
      </c>
      <c r="E207" s="8">
        <v>683.55</v>
      </c>
      <c r="F207" s="8" t="str">
        <f>_xlfn.DISPIMG("ID_D782D4620C1C4B3587F1644F2AA26B7C",1)</f>
        <v>=DISPIMG("ID_D782D4620C1C4B3587F1644F2AA26B7C",1)</v>
      </c>
      <c r="G207" s="8" t="s">
        <v>11</v>
      </c>
    </row>
    <row r="208" ht="120.45" spans="1:7">
      <c r="A208" s="5">
        <v>206</v>
      </c>
      <c r="B208" s="7" t="s">
        <v>284</v>
      </c>
      <c r="C208" s="7" t="s">
        <v>285</v>
      </c>
      <c r="D208" s="7" t="s">
        <v>16</v>
      </c>
      <c r="E208" s="8">
        <v>13.5</v>
      </c>
      <c r="F208" s="8" t="str">
        <f>_xlfn.DISPIMG("ID_90BF592BCD864DBF88F7733465CD0FDF",1)</f>
        <v>=DISPIMG("ID_90BF592BCD864DBF88F7733465CD0FDF",1)</v>
      </c>
      <c r="G208" s="8" t="s">
        <v>11</v>
      </c>
    </row>
    <row r="209" spans="1:7">
      <c r="A209" s="5">
        <v>207</v>
      </c>
      <c r="B209" s="19" t="s">
        <v>286</v>
      </c>
      <c r="C209" s="19" t="s">
        <v>287</v>
      </c>
      <c r="D209" s="18" t="s">
        <v>16</v>
      </c>
      <c r="E209" s="8">
        <v>18</v>
      </c>
      <c r="F209" s="8"/>
      <c r="G209" s="8" t="s">
        <v>11</v>
      </c>
    </row>
    <row r="210" spans="1:7">
      <c r="A210" s="5">
        <v>208</v>
      </c>
      <c r="B210" s="7" t="s">
        <v>288</v>
      </c>
      <c r="C210" s="7" t="s">
        <v>289</v>
      </c>
      <c r="D210" s="7" t="s">
        <v>16</v>
      </c>
      <c r="E210" s="8">
        <v>27</v>
      </c>
      <c r="F210" s="8"/>
      <c r="G210" s="8" t="s">
        <v>11</v>
      </c>
    </row>
    <row r="211" ht="115.95" spans="1:7">
      <c r="A211" s="5">
        <v>209</v>
      </c>
      <c r="B211" s="7" t="s">
        <v>290</v>
      </c>
      <c r="C211" s="7" t="s">
        <v>291</v>
      </c>
      <c r="D211" s="7" t="s">
        <v>292</v>
      </c>
      <c r="E211" s="8">
        <v>10.8</v>
      </c>
      <c r="F211" s="8" t="str">
        <f t="shared" ref="F211:F214" si="13">_xlfn.DISPIMG("ID_734AE798A2444B6C87B4508A2CFEB3D9",1)</f>
        <v>=DISPIMG("ID_734AE798A2444B6C87B4508A2CFEB3D9",1)</v>
      </c>
      <c r="G211" s="8" t="s">
        <v>11</v>
      </c>
    </row>
    <row r="212" ht="115.95" spans="1:7">
      <c r="A212" s="5">
        <v>210</v>
      </c>
      <c r="B212" s="7" t="s">
        <v>290</v>
      </c>
      <c r="C212" s="7" t="s">
        <v>293</v>
      </c>
      <c r="D212" s="7" t="s">
        <v>292</v>
      </c>
      <c r="E212" s="8">
        <v>4.5</v>
      </c>
      <c r="F212" s="8" t="str">
        <f t="shared" si="13"/>
        <v>=DISPIMG("ID_734AE798A2444B6C87B4508A2CFEB3D9",1)</v>
      </c>
      <c r="G212" s="8" t="s">
        <v>11</v>
      </c>
    </row>
    <row r="213" ht="115.95" spans="1:7">
      <c r="A213" s="5">
        <v>211</v>
      </c>
      <c r="B213" s="7" t="s">
        <v>294</v>
      </c>
      <c r="C213" s="7" t="s">
        <v>295</v>
      </c>
      <c r="D213" s="7" t="s">
        <v>296</v>
      </c>
      <c r="E213" s="8">
        <v>80.1</v>
      </c>
      <c r="F213" s="8" t="str">
        <f t="shared" si="13"/>
        <v>=DISPIMG("ID_734AE798A2444B6C87B4508A2CFEB3D9",1)</v>
      </c>
      <c r="G213" s="8" t="s">
        <v>11</v>
      </c>
    </row>
    <row r="214" ht="115.95" spans="1:7">
      <c r="A214" s="5">
        <v>212</v>
      </c>
      <c r="B214" s="7" t="s">
        <v>290</v>
      </c>
      <c r="C214" s="7" t="s">
        <v>297</v>
      </c>
      <c r="D214" s="7" t="s">
        <v>292</v>
      </c>
      <c r="E214" s="8">
        <v>4.5</v>
      </c>
      <c r="F214" s="8" t="str">
        <f t="shared" si="13"/>
        <v>=DISPIMG("ID_734AE798A2444B6C87B4508A2CFEB3D9",1)</v>
      </c>
      <c r="G214" s="8" t="s">
        <v>11</v>
      </c>
    </row>
    <row r="215" spans="1:7">
      <c r="A215" s="5">
        <v>213</v>
      </c>
      <c r="B215" s="7" t="s">
        <v>290</v>
      </c>
      <c r="C215" s="7" t="s">
        <v>298</v>
      </c>
      <c r="D215" s="7" t="s">
        <v>299</v>
      </c>
      <c r="E215" s="8">
        <v>11.7</v>
      </c>
      <c r="F215" s="8"/>
      <c r="G215" s="8" t="s">
        <v>11</v>
      </c>
    </row>
    <row r="216" ht="98.5" spans="1:7">
      <c r="A216" s="5">
        <v>214</v>
      </c>
      <c r="B216" s="7" t="s">
        <v>300</v>
      </c>
      <c r="C216" s="7" t="s">
        <v>301</v>
      </c>
      <c r="D216" s="7" t="s">
        <v>32</v>
      </c>
      <c r="E216" s="8">
        <v>58.5</v>
      </c>
      <c r="F216" s="8" t="str">
        <f>_xlfn.DISPIMG("ID_4EBD1B4BAEA5451D9B586DE73FE36BF5",1)</f>
        <v>=DISPIMG("ID_4EBD1B4BAEA5451D9B586DE73FE36BF5",1)</v>
      </c>
      <c r="G216" s="8" t="s">
        <v>11</v>
      </c>
    </row>
    <row r="217" ht="98.5" spans="1:7">
      <c r="A217" s="5">
        <v>215</v>
      </c>
      <c r="B217" s="7" t="s">
        <v>300</v>
      </c>
      <c r="C217" s="7" t="s">
        <v>302</v>
      </c>
      <c r="D217" s="7" t="s">
        <v>32</v>
      </c>
      <c r="E217" s="8">
        <v>54</v>
      </c>
      <c r="F217" s="8" t="str">
        <f>_xlfn.DISPIMG("ID_4EBD1B4BAEA5451D9B586DE73FE36BF5",1)</f>
        <v>=DISPIMG("ID_4EBD1B4BAEA5451D9B586DE73FE36BF5",1)</v>
      </c>
      <c r="G217" s="8" t="s">
        <v>11</v>
      </c>
    </row>
    <row r="218" ht="109.3" spans="1:7">
      <c r="A218" s="5">
        <v>216</v>
      </c>
      <c r="B218" s="7" t="s">
        <v>303</v>
      </c>
      <c r="C218" s="7" t="s">
        <v>304</v>
      </c>
      <c r="D218" s="7" t="s">
        <v>32</v>
      </c>
      <c r="E218" s="8">
        <v>2.25</v>
      </c>
      <c r="F218" s="8" t="str">
        <f>_xlfn.DISPIMG("ID_0C59152B7F4A499CB51CC61509363608",1)</f>
        <v>=DISPIMG("ID_0C59152B7F4A499CB51CC61509363608",1)</v>
      </c>
      <c r="G218" s="8" t="s">
        <v>11</v>
      </c>
    </row>
    <row r="219" ht="129.8" spans="1:7">
      <c r="A219" s="5">
        <v>217</v>
      </c>
      <c r="B219" s="7" t="s">
        <v>305</v>
      </c>
      <c r="C219" s="7" t="s">
        <v>116</v>
      </c>
      <c r="D219" s="7" t="s">
        <v>16</v>
      </c>
      <c r="E219" s="8">
        <v>10.8</v>
      </c>
      <c r="F219" s="8" t="str">
        <f t="shared" ref="F219:F225" si="14">_xlfn.DISPIMG("ID_5732E9BBBB2E4176B616441ADFA3483A",1)</f>
        <v>=DISPIMG("ID_5732E9BBBB2E4176B616441ADFA3483A",1)</v>
      </c>
      <c r="G219" s="8" t="s">
        <v>11</v>
      </c>
    </row>
    <row r="220" ht="129.8" spans="1:7">
      <c r="A220" s="5">
        <v>218</v>
      </c>
      <c r="B220" s="7" t="s">
        <v>305</v>
      </c>
      <c r="C220" s="7" t="s">
        <v>131</v>
      </c>
      <c r="D220" s="7" t="s">
        <v>16</v>
      </c>
      <c r="E220" s="8">
        <v>12.6</v>
      </c>
      <c r="F220" s="8" t="str">
        <f t="shared" si="14"/>
        <v>=DISPIMG("ID_5732E9BBBB2E4176B616441ADFA3483A",1)</v>
      </c>
      <c r="G220" s="8" t="s">
        <v>11</v>
      </c>
    </row>
    <row r="221" ht="129.8" spans="1:7">
      <c r="A221" s="5">
        <v>219</v>
      </c>
      <c r="B221" s="7" t="s">
        <v>305</v>
      </c>
      <c r="C221" s="7" t="s">
        <v>306</v>
      </c>
      <c r="D221" s="7" t="s">
        <v>16</v>
      </c>
      <c r="E221" s="8">
        <v>14.4</v>
      </c>
      <c r="F221" s="8" t="str">
        <f t="shared" si="14"/>
        <v>=DISPIMG("ID_5732E9BBBB2E4176B616441ADFA3483A",1)</v>
      </c>
      <c r="G221" s="8" t="s">
        <v>11</v>
      </c>
    </row>
    <row r="222" ht="129.8" spans="1:7">
      <c r="A222" s="5">
        <v>220</v>
      </c>
      <c r="B222" s="18" t="s">
        <v>307</v>
      </c>
      <c r="C222" s="18" t="s">
        <v>308</v>
      </c>
      <c r="D222" s="18" t="s">
        <v>16</v>
      </c>
      <c r="E222" s="8">
        <v>22.5</v>
      </c>
      <c r="F222" s="8" t="str">
        <f t="shared" si="14"/>
        <v>=DISPIMG("ID_5732E9BBBB2E4176B616441ADFA3483A",1)</v>
      </c>
      <c r="G222" s="8" t="s">
        <v>11</v>
      </c>
    </row>
    <row r="223" ht="129.8" spans="1:7">
      <c r="A223" s="5">
        <v>221</v>
      </c>
      <c r="B223" s="7" t="s">
        <v>309</v>
      </c>
      <c r="C223" s="7" t="s">
        <v>116</v>
      </c>
      <c r="D223" s="7" t="s">
        <v>16</v>
      </c>
      <c r="E223" s="8">
        <v>10.8</v>
      </c>
      <c r="F223" s="8" t="str">
        <f t="shared" si="14"/>
        <v>=DISPIMG("ID_5732E9BBBB2E4176B616441ADFA3483A",1)</v>
      </c>
      <c r="G223" s="8" t="s">
        <v>11</v>
      </c>
    </row>
    <row r="224" ht="129.8" spans="1:7">
      <c r="A224" s="5">
        <v>222</v>
      </c>
      <c r="B224" s="7" t="s">
        <v>309</v>
      </c>
      <c r="C224" s="7" t="s">
        <v>131</v>
      </c>
      <c r="D224" s="7" t="s">
        <v>16</v>
      </c>
      <c r="E224" s="8">
        <v>12.6</v>
      </c>
      <c r="F224" s="8" t="str">
        <f t="shared" si="14"/>
        <v>=DISPIMG("ID_5732E9BBBB2E4176B616441ADFA3483A",1)</v>
      </c>
      <c r="G224" s="8" t="s">
        <v>11</v>
      </c>
    </row>
    <row r="225" ht="129.8" spans="1:7">
      <c r="A225" s="5">
        <v>223</v>
      </c>
      <c r="B225" s="7" t="s">
        <v>309</v>
      </c>
      <c r="C225" s="7" t="s">
        <v>306</v>
      </c>
      <c r="D225" s="7" t="s">
        <v>16</v>
      </c>
      <c r="E225" s="8">
        <v>14.4</v>
      </c>
      <c r="F225" s="8" t="str">
        <f t="shared" si="14"/>
        <v>=DISPIMG("ID_5732E9BBBB2E4176B616441ADFA3483A",1)</v>
      </c>
      <c r="G225" s="8" t="s">
        <v>11</v>
      </c>
    </row>
    <row r="226" ht="117.1" spans="1:7">
      <c r="A226" s="5">
        <v>224</v>
      </c>
      <c r="B226" s="7" t="s">
        <v>310</v>
      </c>
      <c r="C226" s="7" t="s">
        <v>311</v>
      </c>
      <c r="D226" s="7" t="s">
        <v>16</v>
      </c>
      <c r="E226" s="8">
        <v>22.5</v>
      </c>
      <c r="F226" s="8" t="str">
        <f>_xlfn.DISPIMG("ID_005AF789BE8F439B8CFE4327B3AFE568",1)</f>
        <v>=DISPIMG("ID_005AF789BE8F439B8CFE4327B3AFE568",1)</v>
      </c>
      <c r="G226" s="8" t="s">
        <v>11</v>
      </c>
    </row>
    <row r="227" ht="111.2" spans="1:7">
      <c r="A227" s="5">
        <v>225</v>
      </c>
      <c r="B227" s="7" t="s">
        <v>312</v>
      </c>
      <c r="C227" s="7" t="s">
        <v>313</v>
      </c>
      <c r="D227" s="7" t="s">
        <v>16</v>
      </c>
      <c r="E227" s="8">
        <v>21.6</v>
      </c>
      <c r="F227" s="8" t="str">
        <f>_xlfn.DISPIMG("ID_751209E9B61640D8807C6644A4F2F46E",1)</f>
        <v>=DISPIMG("ID_751209E9B61640D8807C6644A4F2F46E",1)</v>
      </c>
      <c r="G227" s="8" t="s">
        <v>11</v>
      </c>
    </row>
    <row r="228" ht="126.85" spans="1:7">
      <c r="A228" s="5">
        <v>226</v>
      </c>
      <c r="B228" s="7" t="s">
        <v>314</v>
      </c>
      <c r="C228" s="7" t="s">
        <v>315</v>
      </c>
      <c r="D228" s="7" t="s">
        <v>16</v>
      </c>
      <c r="E228" s="8">
        <v>13.5</v>
      </c>
      <c r="F228" s="8" t="str">
        <f>_xlfn.DISPIMG("ID_0644C444506C4F4DBEF45DB27B51C987",1)</f>
        <v>=DISPIMG("ID_0644C444506C4F4DBEF45DB27B51C987",1)</v>
      </c>
      <c r="G228" s="8" t="s">
        <v>11</v>
      </c>
    </row>
    <row r="229" ht="112.45" spans="1:7">
      <c r="A229" s="5">
        <v>227</v>
      </c>
      <c r="B229" s="7" t="s">
        <v>316</v>
      </c>
      <c r="C229" s="7" t="s">
        <v>317</v>
      </c>
      <c r="D229" s="7" t="s">
        <v>32</v>
      </c>
      <c r="E229" s="8">
        <v>125.1</v>
      </c>
      <c r="F229" s="8" t="str">
        <f>_xlfn.DISPIMG("ID_0485C4B84D774A449ABD73DD7DDB9F98",1)</f>
        <v>=DISPIMG("ID_0485C4B84D774A449ABD73DD7DDB9F98",1)</v>
      </c>
      <c r="G229" s="8" t="s">
        <v>11</v>
      </c>
    </row>
    <row r="230" ht="93.55" spans="1:7">
      <c r="A230" s="5">
        <v>228</v>
      </c>
      <c r="B230" s="7" t="s">
        <v>318</v>
      </c>
      <c r="C230" s="7" t="s">
        <v>319</v>
      </c>
      <c r="D230" s="7" t="s">
        <v>16</v>
      </c>
      <c r="E230" s="8">
        <v>118.8</v>
      </c>
      <c r="F230" s="8" t="str">
        <f>_xlfn.DISPIMG("ID_05923BCB814E4E6EBAD2B32C293FB930",1)</f>
        <v>=DISPIMG("ID_05923BCB814E4E6EBAD2B32C293FB930",1)</v>
      </c>
      <c r="G230" s="8" t="s">
        <v>11</v>
      </c>
    </row>
    <row r="231" ht="126.35" spans="1:7">
      <c r="A231" s="5">
        <v>229</v>
      </c>
      <c r="B231" s="7" t="s">
        <v>320</v>
      </c>
      <c r="C231" s="7" t="s">
        <v>321</v>
      </c>
      <c r="D231" s="7" t="s">
        <v>16</v>
      </c>
      <c r="E231" s="8">
        <v>49.5</v>
      </c>
      <c r="F231" s="8" t="str">
        <f>_xlfn.DISPIMG("ID_CC6AE7EE616B44C684D5E5E9C0CEA0BA",1)</f>
        <v>=DISPIMG("ID_CC6AE7EE616B44C684D5E5E9C0CEA0BA",1)</v>
      </c>
      <c r="G231" s="8" t="s">
        <v>11</v>
      </c>
    </row>
    <row r="232" ht="117.35" spans="1:7">
      <c r="A232" s="5">
        <v>230</v>
      </c>
      <c r="B232" s="7" t="s">
        <v>322</v>
      </c>
      <c r="C232" s="7" t="s">
        <v>323</v>
      </c>
      <c r="D232" s="7" t="s">
        <v>324</v>
      </c>
      <c r="E232" s="8">
        <v>2.25</v>
      </c>
      <c r="F232" s="8" t="str">
        <f>_xlfn.DISPIMG("ID_177772C86EFE4F22B2D5513FBBFBD874",1)</f>
        <v>=DISPIMG("ID_177772C86EFE4F22B2D5513FBBFBD874",1)</v>
      </c>
      <c r="G232" s="8" t="s">
        <v>11</v>
      </c>
    </row>
    <row r="233" ht="102.8" spans="1:7">
      <c r="A233" s="5">
        <v>231</v>
      </c>
      <c r="B233" s="24" t="s">
        <v>325</v>
      </c>
      <c r="C233" s="24" t="s">
        <v>326</v>
      </c>
      <c r="D233" s="24" t="s">
        <v>324</v>
      </c>
      <c r="E233" s="8">
        <v>31.5</v>
      </c>
      <c r="F233" s="8" t="str">
        <f t="shared" ref="F233:F236" si="15">_xlfn.DISPIMG("ID_38B85757B8BD46AF9B9FC9FD0CE3714B",1)</f>
        <v>=DISPIMG("ID_38B85757B8BD46AF9B9FC9FD0CE3714B",1)</v>
      </c>
      <c r="G233" s="8" t="s">
        <v>11</v>
      </c>
    </row>
    <row r="234" ht="102.8" spans="1:7">
      <c r="A234" s="5">
        <v>232</v>
      </c>
      <c r="B234" s="24" t="s">
        <v>325</v>
      </c>
      <c r="C234" s="24" t="s">
        <v>327</v>
      </c>
      <c r="D234" s="24" t="s">
        <v>328</v>
      </c>
      <c r="E234" s="8">
        <v>28.8</v>
      </c>
      <c r="F234" s="8" t="str">
        <f t="shared" si="15"/>
        <v>=DISPIMG("ID_38B85757B8BD46AF9B9FC9FD0CE3714B",1)</v>
      </c>
      <c r="G234" s="8" t="s">
        <v>11</v>
      </c>
    </row>
    <row r="235" ht="102.8" spans="1:7">
      <c r="A235" s="5">
        <v>233</v>
      </c>
      <c r="B235" s="24" t="s">
        <v>325</v>
      </c>
      <c r="C235" s="24" t="s">
        <v>329</v>
      </c>
      <c r="D235" s="24" t="s">
        <v>330</v>
      </c>
      <c r="E235" s="8">
        <v>6.3</v>
      </c>
      <c r="F235" s="8" t="str">
        <f t="shared" si="15"/>
        <v>=DISPIMG("ID_38B85757B8BD46AF9B9FC9FD0CE3714B",1)</v>
      </c>
      <c r="G235" s="8" t="s">
        <v>11</v>
      </c>
    </row>
    <row r="236" ht="102.8" spans="1:7">
      <c r="A236" s="5">
        <v>234</v>
      </c>
      <c r="B236" s="24" t="s">
        <v>325</v>
      </c>
      <c r="C236" s="24" t="s">
        <v>331</v>
      </c>
      <c r="D236" s="24" t="s">
        <v>330</v>
      </c>
      <c r="E236" s="8">
        <v>7.65</v>
      </c>
      <c r="F236" s="8" t="str">
        <f t="shared" si="15"/>
        <v>=DISPIMG("ID_38B85757B8BD46AF9B9FC9FD0CE3714B",1)</v>
      </c>
      <c r="G236" s="8" t="s">
        <v>11</v>
      </c>
    </row>
    <row r="237" ht="116.85" spans="1:7">
      <c r="A237" s="5">
        <v>235</v>
      </c>
      <c r="B237" s="24" t="s">
        <v>332</v>
      </c>
      <c r="C237" s="24" t="s">
        <v>333</v>
      </c>
      <c r="D237" s="24" t="s">
        <v>10</v>
      </c>
      <c r="E237" s="8">
        <v>103.5</v>
      </c>
      <c r="F237" s="8" t="str">
        <f>_xlfn.DISPIMG("ID_D58F5B49D9EB4B058EC6ED44A50019C2",1)</f>
        <v>=DISPIMG("ID_D58F5B49D9EB4B058EC6ED44A50019C2",1)</v>
      </c>
      <c r="G237" s="8" t="s">
        <v>11</v>
      </c>
    </row>
    <row r="238" ht="118.1" spans="1:7">
      <c r="A238" s="5">
        <v>236</v>
      </c>
      <c r="B238" s="24" t="s">
        <v>334</v>
      </c>
      <c r="C238" s="24" t="s">
        <v>335</v>
      </c>
      <c r="D238" s="24" t="s">
        <v>32</v>
      </c>
      <c r="E238" s="8">
        <v>21.6</v>
      </c>
      <c r="F238" s="8" t="str">
        <f>_xlfn.DISPIMG("ID_637F863D1BB04D438156699AD0439E85",1)</f>
        <v>=DISPIMG("ID_637F863D1BB04D438156699AD0439E85",1)</v>
      </c>
      <c r="G238" s="8" t="s">
        <v>11</v>
      </c>
    </row>
    <row r="239" ht="118.1" spans="1:7">
      <c r="A239" s="5">
        <v>237</v>
      </c>
      <c r="B239" s="24" t="s">
        <v>334</v>
      </c>
      <c r="C239" s="24" t="s">
        <v>336</v>
      </c>
      <c r="D239" s="24" t="s">
        <v>32</v>
      </c>
      <c r="E239" s="8">
        <v>24.3</v>
      </c>
      <c r="F239" s="8" t="str">
        <f>_xlfn.DISPIMG("ID_637F863D1BB04D438156699AD0439E85",1)</f>
        <v>=DISPIMG("ID_637F863D1BB04D438156699AD0439E85",1)</v>
      </c>
      <c r="G239" s="8" t="s">
        <v>11</v>
      </c>
    </row>
    <row r="240" spans="1:7">
      <c r="A240" s="5">
        <v>238</v>
      </c>
      <c r="B240" s="19" t="s">
        <v>337</v>
      </c>
      <c r="C240" s="19" t="s">
        <v>338</v>
      </c>
      <c r="D240" s="19" t="s">
        <v>10</v>
      </c>
      <c r="E240" s="8">
        <v>342</v>
      </c>
      <c r="F240" s="8"/>
      <c r="G240" s="8" t="s">
        <v>11</v>
      </c>
    </row>
    <row r="241" spans="1:7">
      <c r="A241" s="5">
        <v>239</v>
      </c>
      <c r="B241" s="19" t="s">
        <v>339</v>
      </c>
      <c r="C241" s="19" t="s">
        <v>340</v>
      </c>
      <c r="D241" s="19" t="s">
        <v>32</v>
      </c>
      <c r="E241" s="8">
        <v>571.5</v>
      </c>
      <c r="F241" s="8"/>
      <c r="G241" s="8" t="s">
        <v>11</v>
      </c>
    </row>
    <row r="242" spans="1:7">
      <c r="A242" s="5">
        <v>240</v>
      </c>
      <c r="B242" s="19" t="s">
        <v>341</v>
      </c>
      <c r="C242" s="19" t="s">
        <v>342</v>
      </c>
      <c r="D242" s="19" t="s">
        <v>32</v>
      </c>
      <c r="E242" s="8">
        <v>94.5</v>
      </c>
      <c r="F242" s="8"/>
      <c r="G242" s="8" t="s">
        <v>11</v>
      </c>
    </row>
    <row r="243" spans="1:7">
      <c r="A243" s="5">
        <v>241</v>
      </c>
      <c r="B243" s="19" t="s">
        <v>343</v>
      </c>
      <c r="C243" s="23" t="s">
        <v>344</v>
      </c>
      <c r="D243" s="25" t="s">
        <v>10</v>
      </c>
      <c r="E243" s="8">
        <v>355.5</v>
      </c>
      <c r="F243" s="8"/>
      <c r="G243" s="8" t="s">
        <v>11</v>
      </c>
    </row>
    <row r="244" spans="1:7">
      <c r="A244" s="5">
        <v>242</v>
      </c>
      <c r="B244" s="6" t="s">
        <v>345</v>
      </c>
      <c r="C244" s="18" t="s">
        <v>346</v>
      </c>
      <c r="D244" s="6" t="s">
        <v>98</v>
      </c>
      <c r="E244" s="8">
        <v>18.9</v>
      </c>
      <c r="F244" s="8"/>
      <c r="G244" s="8" t="s">
        <v>11</v>
      </c>
    </row>
    <row r="245" ht="35.45" spans="1:7">
      <c r="A245" s="5">
        <v>243</v>
      </c>
      <c r="B245" s="24" t="s">
        <v>347</v>
      </c>
      <c r="C245" s="24" t="s">
        <v>348</v>
      </c>
      <c r="D245" s="24" t="s">
        <v>10</v>
      </c>
      <c r="E245" s="8">
        <v>414</v>
      </c>
      <c r="F245" s="8" t="str">
        <f>_xlfn.DISPIMG("ID_D54A4D649CA944A7990442FBCE66B5BC",1)</f>
        <v>=DISPIMG("ID_D54A4D649CA944A7990442FBCE66B5BC",1)</v>
      </c>
      <c r="G245" s="8" t="s">
        <v>11</v>
      </c>
    </row>
    <row r="246" spans="1:7">
      <c r="A246" s="5">
        <v>244</v>
      </c>
      <c r="B246" s="24" t="s">
        <v>349</v>
      </c>
      <c r="C246" s="24" t="s">
        <v>350</v>
      </c>
      <c r="D246" s="24" t="s">
        <v>10</v>
      </c>
      <c r="E246" s="8">
        <v>279</v>
      </c>
      <c r="F246" s="8"/>
      <c r="G246" s="8" t="s">
        <v>11</v>
      </c>
    </row>
    <row r="247" ht="55.35" spans="1:7">
      <c r="A247" s="5">
        <v>245</v>
      </c>
      <c r="B247" s="7" t="s">
        <v>351</v>
      </c>
      <c r="C247" s="7" t="s">
        <v>171</v>
      </c>
      <c r="D247" s="7" t="s">
        <v>16</v>
      </c>
      <c r="E247" s="8">
        <v>43.2</v>
      </c>
      <c r="F247" s="8" t="str">
        <f>_xlfn.DISPIMG("ID_DF29716E967B4A2787AD202DCDFE0CEC",1)</f>
        <v>=DISPIMG("ID_DF29716E967B4A2787AD202DCDFE0CEC",1)</v>
      </c>
      <c r="G247" s="8" t="s">
        <v>11</v>
      </c>
    </row>
    <row r="248" spans="1:7">
      <c r="A248" s="5">
        <v>246</v>
      </c>
      <c r="B248" s="11" t="s">
        <v>352</v>
      </c>
      <c r="C248" s="10" t="s">
        <v>353</v>
      </c>
      <c r="D248" s="10" t="s">
        <v>296</v>
      </c>
      <c r="E248" s="8">
        <v>18.9</v>
      </c>
      <c r="F248" s="8"/>
      <c r="G248" s="8" t="s">
        <v>11</v>
      </c>
    </row>
    <row r="249" spans="1:7">
      <c r="A249" s="5">
        <v>247</v>
      </c>
      <c r="B249" s="7" t="s">
        <v>354</v>
      </c>
      <c r="C249" s="26" t="s">
        <v>355</v>
      </c>
      <c r="D249" s="7" t="s">
        <v>324</v>
      </c>
      <c r="E249" s="8">
        <v>98</v>
      </c>
      <c r="F249" s="8"/>
      <c r="G249" s="8" t="s">
        <v>11</v>
      </c>
    </row>
    <row r="250" spans="1:7">
      <c r="A250" s="5">
        <v>248</v>
      </c>
      <c r="B250" s="21" t="s">
        <v>356</v>
      </c>
      <c r="C250" s="21" t="s">
        <v>357</v>
      </c>
      <c r="D250" s="23" t="s">
        <v>358</v>
      </c>
      <c r="E250" s="8">
        <v>16</v>
      </c>
      <c r="F250" s="8"/>
      <c r="G250" s="8" t="s">
        <v>11</v>
      </c>
    </row>
    <row r="251" spans="1:7">
      <c r="A251" s="5">
        <v>249</v>
      </c>
      <c r="B251" s="27" t="s">
        <v>59</v>
      </c>
      <c r="C251" s="27" t="s">
        <v>359</v>
      </c>
      <c r="D251" s="27" t="s">
        <v>16</v>
      </c>
      <c r="E251" s="8">
        <v>28.5</v>
      </c>
      <c r="F251" s="8"/>
      <c r="G251" s="8" t="s">
        <v>11</v>
      </c>
    </row>
    <row r="252" spans="1:7">
      <c r="A252" s="5">
        <v>250</v>
      </c>
      <c r="B252" s="27" t="s">
        <v>59</v>
      </c>
      <c r="C252" s="27" t="s">
        <v>360</v>
      </c>
      <c r="D252" s="27" t="s">
        <v>16</v>
      </c>
      <c r="E252" s="8">
        <v>30</v>
      </c>
      <c r="F252" s="8"/>
      <c r="G252" s="8" t="s">
        <v>11</v>
      </c>
    </row>
    <row r="253" spans="1:7">
      <c r="A253" s="5">
        <v>251</v>
      </c>
      <c r="B253" s="7" t="s">
        <v>361</v>
      </c>
      <c r="C253" s="7" t="s">
        <v>362</v>
      </c>
      <c r="D253" s="7" t="s">
        <v>16</v>
      </c>
      <c r="E253" s="8">
        <v>15</v>
      </c>
      <c r="F253" s="8"/>
      <c r="G253" s="8" t="s">
        <v>11</v>
      </c>
    </row>
    <row r="254" spans="1:7">
      <c r="A254" s="5">
        <v>252</v>
      </c>
      <c r="B254" s="22" t="s">
        <v>363</v>
      </c>
      <c r="C254" s="28" t="s">
        <v>364</v>
      </c>
      <c r="D254" s="28" t="s">
        <v>296</v>
      </c>
      <c r="E254" s="8">
        <v>9</v>
      </c>
      <c r="F254" s="8"/>
      <c r="G254" s="8" t="s">
        <v>11</v>
      </c>
    </row>
    <row r="255" spans="1:7">
      <c r="A255" s="5">
        <v>253</v>
      </c>
      <c r="B255" s="29" t="s">
        <v>365</v>
      </c>
      <c r="C255" s="30" t="s">
        <v>366</v>
      </c>
      <c r="D255" s="30" t="s">
        <v>10</v>
      </c>
      <c r="E255" s="8">
        <v>76</v>
      </c>
      <c r="F255" s="8"/>
      <c r="G255" s="8" t="s">
        <v>11</v>
      </c>
    </row>
    <row r="256" spans="1:7">
      <c r="A256" s="5">
        <v>254</v>
      </c>
      <c r="B256" s="21" t="s">
        <v>367</v>
      </c>
      <c r="C256" s="23" t="s">
        <v>368</v>
      </c>
      <c r="D256" s="23" t="s">
        <v>101</v>
      </c>
      <c r="E256" s="8">
        <v>52</v>
      </c>
      <c r="F256" s="8"/>
      <c r="G256" s="8" t="s">
        <v>11</v>
      </c>
    </row>
    <row r="257" spans="1:7">
      <c r="A257" s="5">
        <v>255</v>
      </c>
      <c r="B257" s="21" t="s">
        <v>367</v>
      </c>
      <c r="C257" s="23" t="s">
        <v>368</v>
      </c>
      <c r="D257" s="23" t="s">
        <v>101</v>
      </c>
      <c r="E257" s="8">
        <v>65</v>
      </c>
      <c r="F257" s="8"/>
      <c r="G257" s="8" t="s">
        <v>11</v>
      </c>
    </row>
    <row r="258" spans="1:7">
      <c r="A258" s="5">
        <v>256</v>
      </c>
      <c r="B258" s="29" t="s">
        <v>369</v>
      </c>
      <c r="C258" s="30" t="s">
        <v>366</v>
      </c>
      <c r="D258" s="30" t="s">
        <v>32</v>
      </c>
      <c r="E258" s="8">
        <v>1</v>
      </c>
      <c r="F258" s="8"/>
      <c r="G258" s="8" t="s">
        <v>11</v>
      </c>
    </row>
    <row r="259" spans="1:7">
      <c r="A259" s="5">
        <v>257</v>
      </c>
      <c r="B259" s="29" t="s">
        <v>370</v>
      </c>
      <c r="C259" s="23" t="s">
        <v>371</v>
      </c>
      <c r="D259" s="30" t="s">
        <v>324</v>
      </c>
      <c r="E259" s="8">
        <v>33</v>
      </c>
      <c r="F259" s="8"/>
      <c r="G259" s="8" t="s">
        <v>11</v>
      </c>
    </row>
    <row r="260" spans="1:7">
      <c r="A260" s="5">
        <v>258</v>
      </c>
      <c r="B260" s="29" t="s">
        <v>372</v>
      </c>
      <c r="C260" s="30" t="s">
        <v>373</v>
      </c>
      <c r="D260" s="30" t="s">
        <v>374</v>
      </c>
      <c r="E260" s="8">
        <v>21</v>
      </c>
      <c r="F260" s="8"/>
      <c r="G260" s="8" t="s">
        <v>11</v>
      </c>
    </row>
    <row r="261" spans="1:7">
      <c r="A261" s="5">
        <v>259</v>
      </c>
      <c r="B261" s="29" t="s">
        <v>375</v>
      </c>
      <c r="C261" s="30" t="s">
        <v>376</v>
      </c>
      <c r="D261" s="28" t="s">
        <v>101</v>
      </c>
      <c r="E261" s="8">
        <v>265</v>
      </c>
      <c r="F261" s="8"/>
      <c r="G261" s="8" t="s">
        <v>11</v>
      </c>
    </row>
    <row r="262" spans="1:7">
      <c r="A262" s="5">
        <v>260</v>
      </c>
      <c r="B262" s="29" t="s">
        <v>377</v>
      </c>
      <c r="C262" s="30" t="s">
        <v>378</v>
      </c>
      <c r="D262" s="28" t="s">
        <v>101</v>
      </c>
      <c r="E262" s="8">
        <v>195</v>
      </c>
      <c r="F262" s="8"/>
      <c r="G262" s="8" t="s">
        <v>11</v>
      </c>
    </row>
    <row r="263" spans="1:7">
      <c r="A263" s="5">
        <v>261</v>
      </c>
      <c r="B263" s="29" t="s">
        <v>379</v>
      </c>
      <c r="C263" s="30" t="s">
        <v>380</v>
      </c>
      <c r="D263" s="28" t="s">
        <v>101</v>
      </c>
      <c r="E263" s="8">
        <v>135</v>
      </c>
      <c r="F263" s="8"/>
      <c r="G263" s="8" t="s">
        <v>11</v>
      </c>
    </row>
    <row r="264" spans="1:7">
      <c r="A264" s="5">
        <v>262</v>
      </c>
      <c r="B264" s="29" t="s">
        <v>381</v>
      </c>
      <c r="C264" s="30" t="s">
        <v>382</v>
      </c>
      <c r="D264" s="28" t="s">
        <v>101</v>
      </c>
      <c r="E264" s="8">
        <v>275</v>
      </c>
      <c r="F264" s="8"/>
      <c r="G264" s="8" t="s">
        <v>11</v>
      </c>
    </row>
    <row r="265" spans="1:7">
      <c r="A265" s="5">
        <v>263</v>
      </c>
      <c r="B265" s="29" t="s">
        <v>375</v>
      </c>
      <c r="C265" s="30" t="s">
        <v>383</v>
      </c>
      <c r="D265" s="28" t="s">
        <v>101</v>
      </c>
      <c r="E265" s="8">
        <v>275</v>
      </c>
      <c r="F265" s="8"/>
      <c r="G265" s="8" t="s">
        <v>11</v>
      </c>
    </row>
    <row r="266" spans="1:7">
      <c r="A266" s="5">
        <v>264</v>
      </c>
      <c r="B266" s="29" t="s">
        <v>377</v>
      </c>
      <c r="C266" s="30" t="s">
        <v>384</v>
      </c>
      <c r="D266" s="28" t="s">
        <v>101</v>
      </c>
      <c r="E266" s="8">
        <v>195</v>
      </c>
      <c r="F266" s="8"/>
      <c r="G266" s="8" t="s">
        <v>11</v>
      </c>
    </row>
    <row r="267" spans="1:7">
      <c r="A267" s="5">
        <v>265</v>
      </c>
      <c r="B267" s="29" t="s">
        <v>379</v>
      </c>
      <c r="C267" s="30" t="s">
        <v>385</v>
      </c>
      <c r="D267" s="28" t="s">
        <v>101</v>
      </c>
      <c r="E267" s="8">
        <v>130</v>
      </c>
      <c r="F267" s="8"/>
      <c r="G267" s="8" t="s">
        <v>11</v>
      </c>
    </row>
    <row r="268" spans="1:7">
      <c r="A268" s="5">
        <v>266</v>
      </c>
      <c r="B268" s="29" t="s">
        <v>381</v>
      </c>
      <c r="C268" s="30" t="s">
        <v>386</v>
      </c>
      <c r="D268" s="28" t="s">
        <v>101</v>
      </c>
      <c r="E268" s="8">
        <v>355</v>
      </c>
      <c r="F268" s="8"/>
      <c r="G268" s="8" t="s">
        <v>11</v>
      </c>
    </row>
    <row r="269" spans="1:7">
      <c r="A269" s="5">
        <v>267</v>
      </c>
      <c r="B269" s="29" t="s">
        <v>387</v>
      </c>
      <c r="C269" s="30" t="s">
        <v>388</v>
      </c>
      <c r="D269" s="28" t="s">
        <v>101</v>
      </c>
      <c r="E269" s="8">
        <v>130</v>
      </c>
      <c r="F269" s="8"/>
      <c r="G269" s="8" t="s">
        <v>11</v>
      </c>
    </row>
    <row r="270" spans="1:7">
      <c r="A270" s="5">
        <v>268</v>
      </c>
      <c r="B270" s="29" t="s">
        <v>389</v>
      </c>
      <c r="C270" s="30" t="s">
        <v>390</v>
      </c>
      <c r="D270" s="28" t="s">
        <v>101</v>
      </c>
      <c r="E270" s="8">
        <v>275</v>
      </c>
      <c r="F270" s="8"/>
      <c r="G270" s="8" t="s">
        <v>11</v>
      </c>
    </row>
    <row r="271" spans="1:7">
      <c r="A271" s="5">
        <v>269</v>
      </c>
      <c r="B271" s="29" t="s">
        <v>391</v>
      </c>
      <c r="C271" s="30" t="s">
        <v>392</v>
      </c>
      <c r="D271" s="28" t="s">
        <v>101</v>
      </c>
      <c r="E271" s="8">
        <v>160</v>
      </c>
      <c r="F271" s="8"/>
      <c r="G271" s="8" t="s">
        <v>11</v>
      </c>
    </row>
    <row r="272" spans="1:7">
      <c r="A272" s="5">
        <v>270</v>
      </c>
      <c r="B272" s="29" t="s">
        <v>393</v>
      </c>
      <c r="C272" s="30" t="s">
        <v>394</v>
      </c>
      <c r="D272" s="28" t="s">
        <v>101</v>
      </c>
      <c r="E272" s="8">
        <v>175</v>
      </c>
      <c r="F272" s="8"/>
      <c r="G272" s="8" t="s">
        <v>11</v>
      </c>
    </row>
    <row r="273" spans="1:7">
      <c r="A273" s="5">
        <v>271</v>
      </c>
      <c r="B273" s="29" t="s">
        <v>395</v>
      </c>
      <c r="C273" s="30" t="s">
        <v>396</v>
      </c>
      <c r="D273" s="28" t="s">
        <v>101</v>
      </c>
      <c r="E273" s="8">
        <v>375</v>
      </c>
      <c r="F273" s="8"/>
      <c r="G273" s="8" t="s">
        <v>11</v>
      </c>
    </row>
    <row r="274" spans="1:7">
      <c r="A274" s="5">
        <v>272</v>
      </c>
      <c r="B274" s="29" t="s">
        <v>397</v>
      </c>
      <c r="C274" s="30" t="s">
        <v>398</v>
      </c>
      <c r="D274" s="28" t="s">
        <v>101</v>
      </c>
      <c r="E274" s="8">
        <v>95</v>
      </c>
      <c r="F274" s="8"/>
      <c r="G274" s="8" t="s">
        <v>11</v>
      </c>
    </row>
    <row r="275" spans="1:7">
      <c r="A275" s="5">
        <v>273</v>
      </c>
      <c r="B275" s="29" t="s">
        <v>377</v>
      </c>
      <c r="C275" s="30" t="s">
        <v>399</v>
      </c>
      <c r="D275" s="28" t="s">
        <v>101</v>
      </c>
      <c r="E275" s="8">
        <v>175</v>
      </c>
      <c r="F275" s="8"/>
      <c r="G275" s="8" t="s">
        <v>11</v>
      </c>
    </row>
    <row r="276" spans="1:7">
      <c r="A276" s="5">
        <v>274</v>
      </c>
      <c r="B276" s="29" t="s">
        <v>375</v>
      </c>
      <c r="C276" s="30" t="s">
        <v>400</v>
      </c>
      <c r="D276" s="28" t="s">
        <v>101</v>
      </c>
      <c r="E276" s="8">
        <v>265</v>
      </c>
      <c r="F276" s="8"/>
      <c r="G276" s="8" t="s">
        <v>11</v>
      </c>
    </row>
    <row r="277" spans="1:7">
      <c r="A277" s="5">
        <v>275</v>
      </c>
      <c r="B277" s="29" t="s">
        <v>379</v>
      </c>
      <c r="C277" s="30" t="s">
        <v>401</v>
      </c>
      <c r="D277" s="28" t="s">
        <v>101</v>
      </c>
      <c r="E277" s="8">
        <v>280</v>
      </c>
      <c r="F277" s="8"/>
      <c r="G277" s="8" t="s">
        <v>11</v>
      </c>
    </row>
    <row r="278" spans="1:7">
      <c r="A278" s="5">
        <v>276</v>
      </c>
      <c r="B278" s="6" t="s">
        <v>402</v>
      </c>
      <c r="C278" s="5" t="s">
        <v>403</v>
      </c>
      <c r="D278" s="24" t="s">
        <v>32</v>
      </c>
      <c r="E278" s="8">
        <v>18</v>
      </c>
      <c r="F278" s="8"/>
      <c r="G278" s="8" t="s">
        <v>11</v>
      </c>
    </row>
    <row r="279" spans="1:7">
      <c r="A279" s="5">
        <v>277</v>
      </c>
      <c r="B279" s="6" t="s">
        <v>402</v>
      </c>
      <c r="C279" s="5" t="s">
        <v>404</v>
      </c>
      <c r="D279" s="24" t="s">
        <v>32</v>
      </c>
      <c r="E279" s="8">
        <v>20</v>
      </c>
      <c r="F279" s="8"/>
      <c r="G279" s="8" t="s">
        <v>11</v>
      </c>
    </row>
    <row r="280" spans="1:7">
      <c r="A280" s="5">
        <v>278</v>
      </c>
      <c r="B280" s="6" t="s">
        <v>405</v>
      </c>
      <c r="C280" s="5" t="s">
        <v>406</v>
      </c>
      <c r="D280" s="24" t="s">
        <v>296</v>
      </c>
      <c r="E280" s="8">
        <v>14</v>
      </c>
      <c r="F280" s="8"/>
      <c r="G280" s="8" t="s">
        <v>11</v>
      </c>
    </row>
    <row r="281" spans="1:7">
      <c r="A281" s="5">
        <v>279</v>
      </c>
      <c r="B281" s="6" t="s">
        <v>407</v>
      </c>
      <c r="C281" s="5" t="s">
        <v>408</v>
      </c>
      <c r="D281" s="24" t="s">
        <v>32</v>
      </c>
      <c r="E281" s="8">
        <v>10</v>
      </c>
      <c r="F281" s="8"/>
      <c r="G281" s="8" t="s">
        <v>11</v>
      </c>
    </row>
    <row r="282" spans="1:7">
      <c r="A282" s="5">
        <v>280</v>
      </c>
      <c r="B282" s="6" t="s">
        <v>407</v>
      </c>
      <c r="C282" s="5" t="s">
        <v>409</v>
      </c>
      <c r="D282" s="24" t="s">
        <v>32</v>
      </c>
      <c r="E282" s="8">
        <v>3.4</v>
      </c>
      <c r="F282" s="8"/>
      <c r="G282" s="8" t="s">
        <v>11</v>
      </c>
    </row>
    <row r="283" spans="1:7">
      <c r="A283" s="5">
        <v>281</v>
      </c>
      <c r="B283" s="6" t="s">
        <v>407</v>
      </c>
      <c r="C283" s="5" t="s">
        <v>410</v>
      </c>
      <c r="D283" s="24" t="s">
        <v>32</v>
      </c>
      <c r="E283" s="8">
        <v>2</v>
      </c>
      <c r="F283" s="8"/>
      <c r="G283" s="8" t="s">
        <v>11</v>
      </c>
    </row>
    <row r="284" spans="1:7">
      <c r="A284" s="5">
        <v>282</v>
      </c>
      <c r="B284" s="6" t="s">
        <v>407</v>
      </c>
      <c r="C284" s="5" t="s">
        <v>411</v>
      </c>
      <c r="D284" s="24" t="s">
        <v>32</v>
      </c>
      <c r="E284" s="8">
        <v>4</v>
      </c>
      <c r="F284" s="8"/>
      <c r="G284" s="8" t="s">
        <v>11</v>
      </c>
    </row>
    <row r="285" spans="1:7">
      <c r="A285" s="5">
        <v>283</v>
      </c>
      <c r="B285" s="6" t="s">
        <v>412</v>
      </c>
      <c r="C285" s="5" t="s">
        <v>413</v>
      </c>
      <c r="D285" s="24" t="s">
        <v>32</v>
      </c>
      <c r="E285" s="8">
        <v>1</v>
      </c>
      <c r="F285" s="8"/>
      <c r="G285" s="8" t="s">
        <v>11</v>
      </c>
    </row>
    <row r="286" spans="1:7">
      <c r="A286" s="5">
        <v>284</v>
      </c>
      <c r="B286" s="6" t="s">
        <v>412</v>
      </c>
      <c r="C286" s="5" t="s">
        <v>414</v>
      </c>
      <c r="D286" s="24" t="s">
        <v>32</v>
      </c>
      <c r="E286" s="8">
        <v>1</v>
      </c>
      <c r="F286" s="8"/>
      <c r="G286" s="8" t="s">
        <v>11</v>
      </c>
    </row>
    <row r="287" spans="1:7">
      <c r="A287" s="5">
        <v>285</v>
      </c>
      <c r="B287" s="6" t="s">
        <v>412</v>
      </c>
      <c r="C287" s="5" t="s">
        <v>415</v>
      </c>
      <c r="D287" s="24" t="s">
        <v>32</v>
      </c>
      <c r="E287" s="8">
        <v>1</v>
      </c>
      <c r="F287" s="8"/>
      <c r="G287" s="8" t="s">
        <v>11</v>
      </c>
    </row>
    <row r="288" spans="1:7">
      <c r="A288" s="5">
        <v>286</v>
      </c>
      <c r="B288" s="6" t="s">
        <v>416</v>
      </c>
      <c r="C288" s="5" t="s">
        <v>417</v>
      </c>
      <c r="D288" s="24" t="s">
        <v>10</v>
      </c>
      <c r="E288" s="8">
        <v>1.6</v>
      </c>
      <c r="F288" s="8"/>
      <c r="G288" s="8" t="s">
        <v>11</v>
      </c>
    </row>
    <row r="289" spans="1:7">
      <c r="A289" s="5">
        <v>287</v>
      </c>
      <c r="B289" s="7" t="s">
        <v>167</v>
      </c>
      <c r="C289" s="7" t="s">
        <v>418</v>
      </c>
      <c r="D289" s="7" t="s">
        <v>16</v>
      </c>
      <c r="E289" s="8">
        <v>22.68</v>
      </c>
      <c r="F289" s="8"/>
      <c r="G289" s="8" t="s">
        <v>11</v>
      </c>
    </row>
    <row r="290" spans="1:7">
      <c r="A290" s="5">
        <v>288</v>
      </c>
      <c r="B290" s="19" t="s">
        <v>419</v>
      </c>
      <c r="C290" s="10" t="s">
        <v>420</v>
      </c>
      <c r="D290" s="10" t="s">
        <v>296</v>
      </c>
      <c r="E290" s="8">
        <v>25</v>
      </c>
      <c r="F290" s="8"/>
      <c r="G290" s="8" t="s">
        <v>11</v>
      </c>
    </row>
    <row r="291" spans="1:7">
      <c r="A291" s="5">
        <v>289</v>
      </c>
      <c r="B291" s="19" t="s">
        <v>421</v>
      </c>
      <c r="C291" s="10" t="s">
        <v>232</v>
      </c>
      <c r="D291" s="10" t="s">
        <v>32</v>
      </c>
      <c r="E291" s="8">
        <v>5</v>
      </c>
      <c r="F291" s="8"/>
      <c r="G291" s="8" t="s">
        <v>11</v>
      </c>
    </row>
    <row r="292" spans="1:7">
      <c r="A292" s="5">
        <v>290</v>
      </c>
      <c r="B292" s="19" t="s">
        <v>422</v>
      </c>
      <c r="C292" s="10" t="s">
        <v>20</v>
      </c>
      <c r="D292" s="19" t="s">
        <v>16</v>
      </c>
      <c r="E292" s="8">
        <v>6.5</v>
      </c>
      <c r="F292" s="8"/>
      <c r="G292" s="8" t="s">
        <v>11</v>
      </c>
    </row>
    <row r="293" spans="1:7">
      <c r="A293" s="5">
        <v>291</v>
      </c>
      <c r="B293" s="19" t="s">
        <v>407</v>
      </c>
      <c r="C293" s="10" t="s">
        <v>409</v>
      </c>
      <c r="D293" s="10" t="s">
        <v>256</v>
      </c>
      <c r="E293" s="8">
        <v>5</v>
      </c>
      <c r="F293" s="8"/>
      <c r="G293" s="8" t="s">
        <v>11</v>
      </c>
    </row>
    <row r="294" spans="1:7">
      <c r="A294" s="5">
        <v>292</v>
      </c>
      <c r="B294" s="19" t="s">
        <v>423</v>
      </c>
      <c r="C294" s="10" t="s">
        <v>424</v>
      </c>
      <c r="D294" s="19" t="s">
        <v>32</v>
      </c>
      <c r="E294" s="8">
        <v>53.1</v>
      </c>
      <c r="F294" s="8"/>
      <c r="G294" s="8" t="s">
        <v>11</v>
      </c>
    </row>
    <row r="295" spans="1:7">
      <c r="A295" s="5">
        <v>293</v>
      </c>
      <c r="B295" s="6" t="s">
        <v>405</v>
      </c>
      <c r="C295" s="5" t="s">
        <v>425</v>
      </c>
      <c r="D295" s="24" t="s">
        <v>72</v>
      </c>
      <c r="E295" s="8">
        <v>25</v>
      </c>
      <c r="F295" s="8"/>
      <c r="G295" s="8" t="s">
        <v>11</v>
      </c>
    </row>
    <row r="296" spans="1:7">
      <c r="A296" s="5">
        <v>294</v>
      </c>
      <c r="B296" s="6" t="s">
        <v>426</v>
      </c>
      <c r="C296" s="5" t="s">
        <v>427</v>
      </c>
      <c r="D296" s="24" t="s">
        <v>428</v>
      </c>
      <c r="E296" s="8">
        <v>75</v>
      </c>
      <c r="F296" s="8"/>
      <c r="G296" s="8" t="s">
        <v>11</v>
      </c>
    </row>
    <row r="297" spans="1:7">
      <c r="A297" s="5">
        <v>295</v>
      </c>
      <c r="B297" s="6" t="s">
        <v>429</v>
      </c>
      <c r="C297" s="5" t="s">
        <v>408</v>
      </c>
      <c r="D297" s="24" t="s">
        <v>296</v>
      </c>
      <c r="E297" s="8">
        <v>14</v>
      </c>
      <c r="F297" s="8"/>
      <c r="G297" s="8" t="s">
        <v>11</v>
      </c>
    </row>
    <row r="298" spans="1:7">
      <c r="A298" s="5">
        <v>296</v>
      </c>
      <c r="B298" s="6" t="s">
        <v>430</v>
      </c>
      <c r="C298" s="5" t="s">
        <v>431</v>
      </c>
      <c r="D298" s="24" t="s">
        <v>98</v>
      </c>
      <c r="E298" s="8">
        <v>6</v>
      </c>
      <c r="F298" s="8"/>
      <c r="G298" s="8" t="s">
        <v>11</v>
      </c>
    </row>
    <row r="299" spans="1:7">
      <c r="A299" s="5">
        <v>297</v>
      </c>
      <c r="B299" s="6" t="s">
        <v>432</v>
      </c>
      <c r="C299" s="5" t="s">
        <v>433</v>
      </c>
      <c r="D299" s="24" t="s">
        <v>358</v>
      </c>
      <c r="E299" s="8">
        <v>10</v>
      </c>
      <c r="F299" s="8"/>
      <c r="G299" s="8" t="s">
        <v>11</v>
      </c>
    </row>
    <row r="300" spans="1:7">
      <c r="A300" s="5">
        <v>298</v>
      </c>
      <c r="B300" s="6" t="s">
        <v>434</v>
      </c>
      <c r="C300" s="5" t="s">
        <v>435</v>
      </c>
      <c r="D300" s="24" t="s">
        <v>296</v>
      </c>
      <c r="E300" s="8">
        <v>25</v>
      </c>
      <c r="F300" s="8"/>
      <c r="G300" s="8" t="s">
        <v>11</v>
      </c>
    </row>
    <row r="301" spans="1:7">
      <c r="A301" s="5">
        <v>299</v>
      </c>
      <c r="B301" s="6" t="s">
        <v>436</v>
      </c>
      <c r="C301" s="5" t="s">
        <v>437</v>
      </c>
      <c r="D301" s="24" t="s">
        <v>256</v>
      </c>
      <c r="E301" s="8">
        <v>7</v>
      </c>
      <c r="F301" s="8"/>
      <c r="G301" s="8" t="s">
        <v>11</v>
      </c>
    </row>
    <row r="302" spans="1:7">
      <c r="A302" s="5">
        <v>300</v>
      </c>
      <c r="B302" s="6" t="s">
        <v>436</v>
      </c>
      <c r="C302" s="5" t="s">
        <v>438</v>
      </c>
      <c r="D302" s="24" t="s">
        <v>256</v>
      </c>
      <c r="E302" s="8">
        <v>8</v>
      </c>
      <c r="F302" s="8"/>
      <c r="G302" s="8" t="s">
        <v>11</v>
      </c>
    </row>
    <row r="303" spans="1:7">
      <c r="A303" s="5">
        <v>301</v>
      </c>
      <c r="B303" s="6" t="s">
        <v>436</v>
      </c>
      <c r="C303" s="5" t="s">
        <v>439</v>
      </c>
      <c r="D303" s="24" t="s">
        <v>256</v>
      </c>
      <c r="E303" s="8">
        <v>8</v>
      </c>
      <c r="F303" s="8"/>
      <c r="G303" s="8" t="s">
        <v>11</v>
      </c>
    </row>
    <row r="304" spans="1:7">
      <c r="A304" s="5">
        <v>302</v>
      </c>
      <c r="B304" s="6" t="s">
        <v>436</v>
      </c>
      <c r="C304" s="5" t="s">
        <v>440</v>
      </c>
      <c r="D304" s="24" t="s">
        <v>256</v>
      </c>
      <c r="E304" s="8">
        <v>10</v>
      </c>
      <c r="F304" s="8"/>
      <c r="G304" s="8" t="s">
        <v>11</v>
      </c>
    </row>
    <row r="305" spans="1:7">
      <c r="A305" s="5">
        <v>303</v>
      </c>
      <c r="B305" s="6" t="s">
        <v>436</v>
      </c>
      <c r="C305" s="5" t="s">
        <v>441</v>
      </c>
      <c r="D305" s="24" t="s">
        <v>256</v>
      </c>
      <c r="E305" s="8">
        <v>10</v>
      </c>
      <c r="F305" s="8"/>
      <c r="G305" s="8" t="s">
        <v>11</v>
      </c>
    </row>
    <row r="306" spans="1:7">
      <c r="A306" s="5">
        <v>304</v>
      </c>
      <c r="B306" s="6" t="s">
        <v>442</v>
      </c>
      <c r="C306" s="5" t="s">
        <v>171</v>
      </c>
      <c r="D306" s="24" t="s">
        <v>16</v>
      </c>
      <c r="E306" s="8">
        <v>85</v>
      </c>
      <c r="F306" s="8"/>
      <c r="G306" s="8" t="s">
        <v>11</v>
      </c>
    </row>
    <row r="307" spans="1:7">
      <c r="A307" s="5">
        <v>305</v>
      </c>
      <c r="B307" s="6" t="s">
        <v>443</v>
      </c>
      <c r="C307" s="5" t="s">
        <v>444</v>
      </c>
      <c r="D307" s="24" t="s">
        <v>256</v>
      </c>
      <c r="E307" s="8">
        <v>14</v>
      </c>
      <c r="F307" s="8"/>
      <c r="G307" s="8" t="s">
        <v>11</v>
      </c>
    </row>
    <row r="308" spans="1:7">
      <c r="A308" s="5">
        <v>306</v>
      </c>
      <c r="B308" s="6" t="s">
        <v>443</v>
      </c>
      <c r="C308" s="5" t="s">
        <v>445</v>
      </c>
      <c r="D308" s="24" t="s">
        <v>256</v>
      </c>
      <c r="E308" s="8">
        <v>17</v>
      </c>
      <c r="F308" s="8"/>
      <c r="G308" s="8" t="s">
        <v>11</v>
      </c>
    </row>
    <row r="309" spans="1:7">
      <c r="A309" s="5">
        <v>307</v>
      </c>
      <c r="B309" s="6" t="s">
        <v>446</v>
      </c>
      <c r="C309" s="5" t="s">
        <v>231</v>
      </c>
      <c r="D309" s="24" t="s">
        <v>256</v>
      </c>
      <c r="E309" s="8">
        <v>11</v>
      </c>
      <c r="F309" s="8"/>
      <c r="G309" s="8" t="s">
        <v>11</v>
      </c>
    </row>
    <row r="310" spans="1:7">
      <c r="A310" s="5">
        <v>308</v>
      </c>
      <c r="B310" s="6" t="s">
        <v>447</v>
      </c>
      <c r="C310" s="5" t="s">
        <v>448</v>
      </c>
      <c r="D310" s="24" t="s">
        <v>32</v>
      </c>
      <c r="E310" s="8">
        <v>12</v>
      </c>
      <c r="F310" s="8"/>
      <c r="G310" s="8" t="s">
        <v>11</v>
      </c>
    </row>
    <row r="311" spans="1:7">
      <c r="A311" s="5">
        <v>309</v>
      </c>
      <c r="B311" s="6" t="s">
        <v>449</v>
      </c>
      <c r="C311" s="5" t="s">
        <v>450</v>
      </c>
      <c r="D311" s="24" t="s">
        <v>451</v>
      </c>
      <c r="E311" s="8">
        <v>50</v>
      </c>
      <c r="F311" s="8"/>
      <c r="G311" s="8" t="s">
        <v>11</v>
      </c>
    </row>
    <row r="312" spans="1:7">
      <c r="A312" s="5">
        <v>310</v>
      </c>
      <c r="B312" s="6" t="s">
        <v>452</v>
      </c>
      <c r="C312" s="5" t="s">
        <v>453</v>
      </c>
      <c r="D312" s="24" t="s">
        <v>16</v>
      </c>
      <c r="E312" s="8">
        <v>51</v>
      </c>
      <c r="F312" s="8"/>
      <c r="G312" s="8" t="s">
        <v>11</v>
      </c>
    </row>
    <row r="313" spans="1:7">
      <c r="A313" s="5">
        <v>311</v>
      </c>
      <c r="B313" s="6" t="s">
        <v>454</v>
      </c>
      <c r="C313" s="5" t="s">
        <v>455</v>
      </c>
      <c r="D313" s="24" t="s">
        <v>16</v>
      </c>
      <c r="E313" s="8">
        <v>51</v>
      </c>
      <c r="F313" s="8"/>
      <c r="G313" s="8" t="s">
        <v>11</v>
      </c>
    </row>
    <row r="314" spans="1:7">
      <c r="A314" s="5">
        <v>312</v>
      </c>
      <c r="B314" s="6" t="s">
        <v>446</v>
      </c>
      <c r="C314" s="5" t="s">
        <v>409</v>
      </c>
      <c r="D314" s="24" t="s">
        <v>256</v>
      </c>
      <c r="E314" s="8">
        <v>4</v>
      </c>
      <c r="F314" s="8"/>
      <c r="G314" s="8" t="s">
        <v>11</v>
      </c>
    </row>
    <row r="315" spans="1:7">
      <c r="A315" s="5">
        <v>313</v>
      </c>
      <c r="B315" s="6" t="s">
        <v>456</v>
      </c>
      <c r="C315" s="5" t="s">
        <v>457</v>
      </c>
      <c r="D315" s="24" t="s">
        <v>458</v>
      </c>
      <c r="E315" s="8">
        <v>5</v>
      </c>
      <c r="F315" s="8"/>
      <c r="G315" s="8" t="s">
        <v>11</v>
      </c>
    </row>
    <row r="316" spans="1:7">
      <c r="A316" s="5">
        <v>314</v>
      </c>
      <c r="B316" s="6" t="s">
        <v>459</v>
      </c>
      <c r="C316" s="5" t="s">
        <v>460</v>
      </c>
      <c r="D316" s="24" t="s">
        <v>32</v>
      </c>
      <c r="E316" s="8">
        <v>110</v>
      </c>
      <c r="F316" s="8"/>
      <c r="G316" s="8" t="s">
        <v>11</v>
      </c>
    </row>
    <row r="317" spans="1:7">
      <c r="A317" s="5">
        <v>315</v>
      </c>
      <c r="B317" s="6" t="s">
        <v>118</v>
      </c>
      <c r="C317" s="5" t="s">
        <v>461</v>
      </c>
      <c r="D317" s="24" t="s">
        <v>16</v>
      </c>
      <c r="E317" s="8">
        <v>9.9</v>
      </c>
      <c r="F317" s="8"/>
      <c r="G317" s="8" t="s">
        <v>11</v>
      </c>
    </row>
    <row r="318" spans="1:7">
      <c r="A318" s="5">
        <v>316</v>
      </c>
      <c r="B318" s="6" t="s">
        <v>118</v>
      </c>
      <c r="C318" s="5" t="s">
        <v>462</v>
      </c>
      <c r="D318" s="24" t="s">
        <v>16</v>
      </c>
      <c r="E318" s="8">
        <v>19</v>
      </c>
      <c r="F318" s="8"/>
      <c r="G318" s="8" t="s">
        <v>11</v>
      </c>
    </row>
    <row r="319" spans="1:7">
      <c r="A319" s="5">
        <v>317</v>
      </c>
      <c r="B319" s="6" t="s">
        <v>405</v>
      </c>
      <c r="C319" s="5" t="s">
        <v>463</v>
      </c>
      <c r="D319" s="24" t="s">
        <v>72</v>
      </c>
      <c r="E319" s="8">
        <v>25</v>
      </c>
      <c r="F319" s="8"/>
      <c r="G319" s="8" t="s">
        <v>11</v>
      </c>
    </row>
    <row r="320" spans="1:7">
      <c r="A320" s="5">
        <v>318</v>
      </c>
      <c r="B320" s="6" t="s">
        <v>464</v>
      </c>
      <c r="C320" s="5" t="s">
        <v>465</v>
      </c>
      <c r="D320" s="24" t="s">
        <v>16</v>
      </c>
      <c r="E320" s="8">
        <v>19</v>
      </c>
      <c r="F320" s="8"/>
      <c r="G320" s="8" t="s">
        <v>11</v>
      </c>
    </row>
    <row r="321" spans="1:7">
      <c r="A321" s="5">
        <v>319</v>
      </c>
      <c r="B321" s="6" t="s">
        <v>466</v>
      </c>
      <c r="C321" s="5" t="s">
        <v>467</v>
      </c>
      <c r="D321" s="24" t="s">
        <v>324</v>
      </c>
      <c r="E321" s="8">
        <v>750</v>
      </c>
      <c r="F321" s="8"/>
      <c r="G321" s="8" t="s">
        <v>11</v>
      </c>
    </row>
    <row r="322" spans="1:7">
      <c r="A322" s="5">
        <v>320</v>
      </c>
      <c r="B322" s="6" t="s">
        <v>468</v>
      </c>
      <c r="C322" s="5" t="s">
        <v>469</v>
      </c>
      <c r="D322" s="24" t="s">
        <v>32</v>
      </c>
      <c r="E322" s="8">
        <v>57</v>
      </c>
      <c r="F322" s="8"/>
      <c r="G322" s="8" t="s">
        <v>11</v>
      </c>
    </row>
    <row r="323" ht="136.2" spans="1:7">
      <c r="A323" s="5">
        <v>321</v>
      </c>
      <c r="B323" s="7" t="s">
        <v>470</v>
      </c>
      <c r="C323" s="7" t="s">
        <v>471</v>
      </c>
      <c r="D323" s="7" t="s">
        <v>32</v>
      </c>
      <c r="E323" s="8">
        <v>252</v>
      </c>
      <c r="F323" s="8" t="str">
        <f>_xlfn.DISPIMG("ID_3DB202826BE6499A9E61E54A65B60D7F",1)</f>
        <v>=DISPIMG("ID_3DB202826BE6499A9E61E54A65B60D7F",1)</v>
      </c>
      <c r="G323" s="8" t="s">
        <v>472</v>
      </c>
    </row>
    <row r="324" ht="183.1" spans="1:7">
      <c r="A324" s="5">
        <v>322</v>
      </c>
      <c r="B324" s="7" t="s">
        <v>473</v>
      </c>
      <c r="C324" s="7" t="s">
        <v>474</v>
      </c>
      <c r="D324" s="7" t="s">
        <v>32</v>
      </c>
      <c r="E324" s="8">
        <v>130.5</v>
      </c>
      <c r="F324" s="8" t="str">
        <f>_xlfn.DISPIMG("ID_A0C7ADC7442F4238A4C3D5F7EF901FDD",1)</f>
        <v>=DISPIMG("ID_A0C7ADC7442F4238A4C3D5F7EF901FDD",1)</v>
      </c>
      <c r="G324" s="8" t="s">
        <v>472</v>
      </c>
    </row>
    <row r="325" ht="93.55" spans="1:7">
      <c r="A325" s="5">
        <v>323</v>
      </c>
      <c r="B325" s="7" t="s">
        <v>475</v>
      </c>
      <c r="C325" s="7" t="s">
        <v>476</v>
      </c>
      <c r="D325" s="7" t="s">
        <v>32</v>
      </c>
      <c r="E325" s="8">
        <v>143.1</v>
      </c>
      <c r="F325" s="8" t="str">
        <f>_xlfn.DISPIMG("ID_ADE9E9C6D8F243C2A38031A12D24FCCD",1)</f>
        <v>=DISPIMG("ID_ADE9E9C6D8F243C2A38031A12D24FCCD",1)</v>
      </c>
      <c r="G325" s="8" t="s">
        <v>472</v>
      </c>
    </row>
    <row r="326" ht="126.65" spans="1:7">
      <c r="A326" s="5">
        <v>324</v>
      </c>
      <c r="B326" s="7" t="s">
        <v>477</v>
      </c>
      <c r="C326" s="7" t="s">
        <v>478</v>
      </c>
      <c r="D326" s="7" t="s">
        <v>32</v>
      </c>
      <c r="E326" s="8">
        <v>232.2</v>
      </c>
      <c r="F326" s="8" t="str">
        <f>_xlfn.DISPIMG("ID_7F1B430249FC42B0941ADF7C625A7350",1)</f>
        <v>=DISPIMG("ID_7F1B430249FC42B0941ADF7C625A7350",1)</v>
      </c>
      <c r="G326" s="8" t="s">
        <v>472</v>
      </c>
    </row>
    <row r="327" ht="121.3" spans="1:7">
      <c r="A327" s="5">
        <v>325</v>
      </c>
      <c r="B327" s="7" t="s">
        <v>479</v>
      </c>
      <c r="C327" s="7" t="s">
        <v>480</v>
      </c>
      <c r="D327" s="7" t="s">
        <v>32</v>
      </c>
      <c r="E327" s="8">
        <v>53.1</v>
      </c>
      <c r="F327" s="8" t="str">
        <f>_xlfn.DISPIMG("ID_F433031EB5C14E188B41F247516FA3FF",1)</f>
        <v>=DISPIMG("ID_F433031EB5C14E188B41F247516FA3FF",1)</v>
      </c>
      <c r="G327" s="8" t="s">
        <v>472</v>
      </c>
    </row>
    <row r="328" ht="90.25" spans="1:7">
      <c r="A328" s="5">
        <v>326</v>
      </c>
      <c r="B328" s="7" t="s">
        <v>481</v>
      </c>
      <c r="C328" s="7" t="s">
        <v>482</v>
      </c>
      <c r="D328" s="7" t="s">
        <v>32</v>
      </c>
      <c r="E328" s="8">
        <v>121.5</v>
      </c>
      <c r="F328" s="8" t="str">
        <f>_xlfn.DISPIMG("ID_D9504528C1884B3780B90217BCC45B38",1)</f>
        <v>=DISPIMG("ID_D9504528C1884B3780B90217BCC45B38",1)</v>
      </c>
      <c r="G328" s="8" t="s">
        <v>472</v>
      </c>
    </row>
    <row r="329" ht="142.9" spans="1:7">
      <c r="A329" s="5">
        <v>327</v>
      </c>
      <c r="B329" s="7" t="s">
        <v>483</v>
      </c>
      <c r="C329" s="7" t="s">
        <v>484</v>
      </c>
      <c r="D329" s="7" t="s">
        <v>32</v>
      </c>
      <c r="E329" s="8">
        <v>7.2</v>
      </c>
      <c r="F329" s="8" t="str">
        <f>_xlfn.DISPIMG("ID_769A703D83BB4B90AD37461CD862DC28",1)</f>
        <v>=DISPIMG("ID_769A703D83BB4B90AD37461CD862DC28",1)</v>
      </c>
      <c r="G329" s="8" t="s">
        <v>472</v>
      </c>
    </row>
    <row r="330" ht="142.9" spans="1:7">
      <c r="A330" s="5">
        <v>328</v>
      </c>
      <c r="B330" s="7" t="s">
        <v>483</v>
      </c>
      <c r="C330" s="7" t="s">
        <v>485</v>
      </c>
      <c r="D330" s="7" t="s">
        <v>32</v>
      </c>
      <c r="E330" s="8">
        <v>9</v>
      </c>
      <c r="F330" s="8" t="str">
        <f>_xlfn.DISPIMG("ID_45396E501AD24886BDFA5DE68913BFBE",1)</f>
        <v>=DISPIMG("ID_45396E501AD24886BDFA5DE68913BFBE",1)</v>
      </c>
      <c r="G330" s="8" t="s">
        <v>472</v>
      </c>
    </row>
    <row r="331" ht="106.1" spans="1:7">
      <c r="A331" s="5">
        <v>329</v>
      </c>
      <c r="B331" s="7" t="s">
        <v>486</v>
      </c>
      <c r="C331" s="7" t="s">
        <v>487</v>
      </c>
      <c r="D331" s="7" t="s">
        <v>10</v>
      </c>
      <c r="E331" s="8">
        <v>58.5</v>
      </c>
      <c r="F331" s="8" t="str">
        <f>_xlfn.DISPIMG("ID_D7863E6D360344F0B8E9B2B3018996CB",1)</f>
        <v>=DISPIMG("ID_D7863E6D360344F0B8E9B2B3018996CB",1)</v>
      </c>
      <c r="G331" s="8" t="s">
        <v>472</v>
      </c>
    </row>
    <row r="332" ht="138.9" spans="1:7">
      <c r="A332" s="5">
        <v>330</v>
      </c>
      <c r="B332" s="7" t="s">
        <v>488</v>
      </c>
      <c r="C332" s="7" t="s">
        <v>489</v>
      </c>
      <c r="D332" s="7" t="s">
        <v>101</v>
      </c>
      <c r="E332" s="8">
        <v>22.5</v>
      </c>
      <c r="F332" s="8" t="str">
        <f>_xlfn.DISPIMG("ID_DB684D661E7B483F854F8469DE29A7D3",1)</f>
        <v>=DISPIMG("ID_DB684D661E7B483F854F8469DE29A7D3",1)</v>
      </c>
      <c r="G332" s="8" t="s">
        <v>472</v>
      </c>
    </row>
    <row r="333" ht="138.9" spans="1:7">
      <c r="A333" s="5">
        <v>331</v>
      </c>
      <c r="B333" s="7" t="s">
        <v>488</v>
      </c>
      <c r="C333" s="7" t="s">
        <v>490</v>
      </c>
      <c r="D333" s="7" t="s">
        <v>101</v>
      </c>
      <c r="E333" s="8">
        <v>5.4</v>
      </c>
      <c r="F333" s="8" t="str">
        <f>_xlfn.DISPIMG("ID_DB684D661E7B483F854F8469DE29A7D3",1)</f>
        <v>=DISPIMG("ID_DB684D661E7B483F854F8469DE29A7D3",1)</v>
      </c>
      <c r="G333" s="8" t="s">
        <v>472</v>
      </c>
    </row>
    <row r="334" ht="106.1" spans="1:7">
      <c r="A334" s="5">
        <v>332</v>
      </c>
      <c r="B334" s="7" t="s">
        <v>491</v>
      </c>
      <c r="C334" s="7" t="s">
        <v>490</v>
      </c>
      <c r="D334" s="7" t="s">
        <v>256</v>
      </c>
      <c r="E334" s="8">
        <v>5.4</v>
      </c>
      <c r="F334" s="8" t="str">
        <f>_xlfn.DISPIMG("ID_D7863E6D360344F0B8E9B2B3018996CB",1)</f>
        <v>=DISPIMG("ID_D7863E6D360344F0B8E9B2B3018996CB",1)</v>
      </c>
      <c r="G334" s="8" t="s">
        <v>472</v>
      </c>
    </row>
    <row r="335" spans="1:7">
      <c r="A335" s="5">
        <v>333</v>
      </c>
      <c r="B335" s="18" t="s">
        <v>492</v>
      </c>
      <c r="C335" s="31" t="s">
        <v>493</v>
      </c>
      <c r="D335" s="18" t="s">
        <v>32</v>
      </c>
      <c r="E335" s="8">
        <v>99</v>
      </c>
      <c r="F335" s="8"/>
      <c r="G335" s="8" t="s">
        <v>472</v>
      </c>
    </row>
    <row r="336" spans="1:7">
      <c r="A336" s="5">
        <v>334</v>
      </c>
      <c r="B336" s="6" t="s">
        <v>494</v>
      </c>
      <c r="C336" s="30" t="s">
        <v>495</v>
      </c>
      <c r="D336" s="5" t="s">
        <v>157</v>
      </c>
      <c r="E336" s="8">
        <v>9.9</v>
      </c>
      <c r="F336" s="8"/>
      <c r="G336" s="8" t="s">
        <v>472</v>
      </c>
    </row>
    <row r="337" spans="1:7">
      <c r="A337" s="5">
        <v>335</v>
      </c>
      <c r="B337" s="6" t="s">
        <v>496</v>
      </c>
      <c r="C337" s="30" t="s">
        <v>497</v>
      </c>
      <c r="D337" s="18" t="s">
        <v>32</v>
      </c>
      <c r="E337" s="8">
        <v>63</v>
      </c>
      <c r="F337" s="8"/>
      <c r="G337" s="8" t="s">
        <v>472</v>
      </c>
    </row>
    <row r="338" ht="111.9" spans="1:7">
      <c r="A338" s="5">
        <v>336</v>
      </c>
      <c r="B338" s="7" t="s">
        <v>498</v>
      </c>
      <c r="C338" s="7" t="s">
        <v>499</v>
      </c>
      <c r="D338" s="7" t="s">
        <v>157</v>
      </c>
      <c r="E338" s="8">
        <v>2.25</v>
      </c>
      <c r="F338" s="8" t="str">
        <f>_xlfn.DISPIMG("ID_679082F37B014C01A6D9E58C2E0AD6B5",1)</f>
        <v>=DISPIMG("ID_679082F37B014C01A6D9E58C2E0AD6B5",1)</v>
      </c>
      <c r="G338" s="8" t="s">
        <v>472</v>
      </c>
    </row>
    <row r="339" ht="114.4" spans="1:7">
      <c r="A339" s="5">
        <v>337</v>
      </c>
      <c r="B339" s="7" t="s">
        <v>500</v>
      </c>
      <c r="C339" s="7" t="s">
        <v>499</v>
      </c>
      <c r="D339" s="7" t="s">
        <v>157</v>
      </c>
      <c r="E339" s="8">
        <v>2.25</v>
      </c>
      <c r="F339" s="8" t="str">
        <f>_xlfn.DISPIMG("ID_6FFF3D90FABA4D55A8B1734B2646106E",1)</f>
        <v>=DISPIMG("ID_6FFF3D90FABA4D55A8B1734B2646106E",1)</v>
      </c>
      <c r="G339" s="8" t="s">
        <v>472</v>
      </c>
    </row>
    <row r="340" ht="121.25" spans="1:7">
      <c r="A340" s="5">
        <v>338</v>
      </c>
      <c r="B340" s="7" t="s">
        <v>501</v>
      </c>
      <c r="C340" s="7" t="s">
        <v>502</v>
      </c>
      <c r="D340" s="7" t="s">
        <v>32</v>
      </c>
      <c r="E340" s="8">
        <v>45</v>
      </c>
      <c r="F340" s="8" t="str">
        <f>_xlfn.DISPIMG("ID_455855CC3AFC432CBC687486E4C524B8",1)</f>
        <v>=DISPIMG("ID_455855CC3AFC432CBC687486E4C524B8",1)</v>
      </c>
      <c r="G340" s="8" t="s">
        <v>472</v>
      </c>
    </row>
    <row r="341" spans="1:7">
      <c r="A341" s="5">
        <v>339</v>
      </c>
      <c r="B341" s="7" t="s">
        <v>503</v>
      </c>
      <c r="C341" s="7" t="s">
        <v>504</v>
      </c>
      <c r="D341" s="7" t="s">
        <v>157</v>
      </c>
      <c r="E341" s="8">
        <v>44.1</v>
      </c>
      <c r="F341" s="8"/>
      <c r="G341" s="8" t="s">
        <v>472</v>
      </c>
    </row>
    <row r="342" spans="1:7">
      <c r="A342" s="5">
        <v>340</v>
      </c>
      <c r="B342" s="7" t="s">
        <v>503</v>
      </c>
      <c r="C342" s="7" t="s">
        <v>490</v>
      </c>
      <c r="D342" s="7" t="s">
        <v>157</v>
      </c>
      <c r="E342" s="8">
        <v>85.5</v>
      </c>
      <c r="F342" s="8"/>
      <c r="G342" s="8" t="s">
        <v>472</v>
      </c>
    </row>
    <row r="343" ht="131.35" spans="1:7">
      <c r="A343" s="5">
        <v>341</v>
      </c>
      <c r="B343" s="7" t="s">
        <v>505</v>
      </c>
      <c r="C343" s="7" t="s">
        <v>506</v>
      </c>
      <c r="D343" s="7" t="s">
        <v>32</v>
      </c>
      <c r="E343" s="8">
        <v>76.5</v>
      </c>
      <c r="F343" s="8" t="str">
        <f>_xlfn.DISPIMG("ID_857C8FD388BF44F9A288BC6E6D8978F7",1)</f>
        <v>=DISPIMG("ID_857C8FD388BF44F9A288BC6E6D8978F7",1)</v>
      </c>
      <c r="G343" s="8" t="s">
        <v>472</v>
      </c>
    </row>
    <row r="344" ht="117.7" spans="1:7">
      <c r="A344" s="5">
        <v>342</v>
      </c>
      <c r="B344" s="7" t="s">
        <v>507</v>
      </c>
      <c r="C344" s="7" t="s">
        <v>508</v>
      </c>
      <c r="D344" s="7" t="s">
        <v>32</v>
      </c>
      <c r="E344" s="8">
        <v>8.1</v>
      </c>
      <c r="F344" s="8" t="str">
        <f>_xlfn.DISPIMG("ID_88C03169B6C44EBB8C8EEB55BD5C97D4",1)</f>
        <v>=DISPIMG("ID_88C03169B6C44EBB8C8EEB55BD5C97D4",1)</v>
      </c>
      <c r="G344" s="8" t="s">
        <v>472</v>
      </c>
    </row>
    <row r="345" ht="118.05" spans="1:7">
      <c r="A345" s="5">
        <v>343</v>
      </c>
      <c r="B345" s="7" t="s">
        <v>509</v>
      </c>
      <c r="C345" s="7" t="s">
        <v>510</v>
      </c>
      <c r="D345" s="7" t="s">
        <v>32</v>
      </c>
      <c r="E345" s="8">
        <v>52.2</v>
      </c>
      <c r="F345" s="8" t="str">
        <f>_xlfn.DISPIMG("ID_EE161BC2B97E45E4B51239822899C4BE",1)</f>
        <v>=DISPIMG("ID_EE161BC2B97E45E4B51239822899C4BE",1)</v>
      </c>
      <c r="G345" s="8" t="s">
        <v>472</v>
      </c>
    </row>
    <row r="346" ht="122.3" spans="1:7">
      <c r="A346" s="5">
        <v>344</v>
      </c>
      <c r="B346" s="7" t="s">
        <v>511</v>
      </c>
      <c r="C346" s="7" t="s">
        <v>512</v>
      </c>
      <c r="D346" s="7" t="s">
        <v>32</v>
      </c>
      <c r="E346" s="8">
        <v>8.55</v>
      </c>
      <c r="F346" s="8" t="str">
        <f>_xlfn.DISPIMG("ID_6D55529D876246D4885F61007E1B25DE",1)</f>
        <v>=DISPIMG("ID_6D55529D876246D4885F61007E1B25DE",1)</v>
      </c>
      <c r="G346" s="8" t="s">
        <v>472</v>
      </c>
    </row>
    <row r="347" ht="124.35" spans="1:7">
      <c r="A347" s="5">
        <v>345</v>
      </c>
      <c r="B347" s="7" t="s">
        <v>513</v>
      </c>
      <c r="C347" s="7" t="s">
        <v>514</v>
      </c>
      <c r="D347" s="7" t="s">
        <v>32</v>
      </c>
      <c r="E347" s="8">
        <v>76.5</v>
      </c>
      <c r="F347" s="8" t="str">
        <f>_xlfn.DISPIMG("ID_1CD108EB28A348D79913F565A81C9516",1)</f>
        <v>=DISPIMG("ID_1CD108EB28A348D79913F565A81C9516",1)</v>
      </c>
      <c r="G347" s="8" t="s">
        <v>472</v>
      </c>
    </row>
    <row r="348" ht="119.35" spans="1:7">
      <c r="A348" s="5">
        <v>346</v>
      </c>
      <c r="B348" s="7" t="s">
        <v>515</v>
      </c>
      <c r="C348" s="7" t="s">
        <v>516</v>
      </c>
      <c r="D348" s="7" t="s">
        <v>328</v>
      </c>
      <c r="E348" s="8">
        <v>99</v>
      </c>
      <c r="F348" s="8" t="str">
        <f>_xlfn.DISPIMG("ID_81D27CC9CBC441EBBFF54DD9A4EFC409",1)</f>
        <v>=DISPIMG("ID_81D27CC9CBC441EBBFF54DD9A4EFC409",1)</v>
      </c>
      <c r="G348" s="8" t="s">
        <v>472</v>
      </c>
    </row>
    <row r="349" ht="119.35" spans="1:7">
      <c r="A349" s="5">
        <v>347</v>
      </c>
      <c r="B349" s="7" t="s">
        <v>515</v>
      </c>
      <c r="C349" s="7" t="s">
        <v>517</v>
      </c>
      <c r="D349" s="7" t="s">
        <v>328</v>
      </c>
      <c r="E349" s="8">
        <v>99.9</v>
      </c>
      <c r="F349" s="8" t="str">
        <f>_xlfn.DISPIMG("ID_81D27CC9CBC441EBBFF54DD9A4EFC409",1)</f>
        <v>=DISPIMG("ID_81D27CC9CBC441EBBFF54DD9A4EFC409",1)</v>
      </c>
      <c r="G349" s="8" t="s">
        <v>472</v>
      </c>
    </row>
    <row r="350" ht="115.45" spans="1:7">
      <c r="A350" s="5">
        <v>348</v>
      </c>
      <c r="B350" s="7" t="s">
        <v>518</v>
      </c>
      <c r="C350" s="7" t="s">
        <v>519</v>
      </c>
      <c r="D350" s="7" t="s">
        <v>358</v>
      </c>
      <c r="E350" s="8">
        <v>0.9</v>
      </c>
      <c r="F350" s="8" t="str">
        <f t="shared" ref="F350:F360" si="16">_xlfn.DISPIMG("ID_CE15060E18AB4DB7A8F9C7398F77EF6A",1)</f>
        <v>=DISPIMG("ID_CE15060E18AB4DB7A8F9C7398F77EF6A",1)</v>
      </c>
      <c r="G350" s="8" t="s">
        <v>472</v>
      </c>
    </row>
    <row r="351" ht="115.45" spans="1:7">
      <c r="A351" s="5">
        <v>349</v>
      </c>
      <c r="B351" s="7" t="s">
        <v>518</v>
      </c>
      <c r="C351" s="7" t="s">
        <v>517</v>
      </c>
      <c r="D351" s="7" t="s">
        <v>358</v>
      </c>
      <c r="E351" s="8">
        <v>1.62</v>
      </c>
      <c r="F351" s="8" t="str">
        <f t="shared" si="16"/>
        <v>=DISPIMG("ID_CE15060E18AB4DB7A8F9C7398F77EF6A",1)</v>
      </c>
      <c r="G351" s="8" t="s">
        <v>472</v>
      </c>
    </row>
    <row r="352" ht="115.45" spans="1:7">
      <c r="A352" s="5">
        <v>350</v>
      </c>
      <c r="B352" s="7" t="s">
        <v>518</v>
      </c>
      <c r="C352" s="7" t="s">
        <v>520</v>
      </c>
      <c r="D352" s="7" t="s">
        <v>358</v>
      </c>
      <c r="E352" s="8">
        <v>2.25</v>
      </c>
      <c r="F352" s="8" t="str">
        <f t="shared" si="16"/>
        <v>=DISPIMG("ID_CE15060E18AB4DB7A8F9C7398F77EF6A",1)</v>
      </c>
      <c r="G352" s="8" t="s">
        <v>472</v>
      </c>
    </row>
    <row r="353" ht="115.45" spans="1:7">
      <c r="A353" s="5">
        <v>351</v>
      </c>
      <c r="B353" s="7" t="s">
        <v>518</v>
      </c>
      <c r="C353" s="7" t="s">
        <v>521</v>
      </c>
      <c r="D353" s="7" t="s">
        <v>324</v>
      </c>
      <c r="E353" s="8">
        <v>3.15</v>
      </c>
      <c r="F353" s="8" t="str">
        <f t="shared" si="16"/>
        <v>=DISPIMG("ID_CE15060E18AB4DB7A8F9C7398F77EF6A",1)</v>
      </c>
      <c r="G353" s="8" t="s">
        <v>472</v>
      </c>
    </row>
    <row r="354" ht="115.45" spans="1:7">
      <c r="A354" s="5">
        <v>352</v>
      </c>
      <c r="B354" s="7" t="s">
        <v>518</v>
      </c>
      <c r="C354" s="7" t="s">
        <v>522</v>
      </c>
      <c r="D354" s="7" t="s">
        <v>358</v>
      </c>
      <c r="E354" s="8">
        <v>4.95</v>
      </c>
      <c r="F354" s="8" t="str">
        <f t="shared" si="16"/>
        <v>=DISPIMG("ID_CE15060E18AB4DB7A8F9C7398F77EF6A",1)</v>
      </c>
      <c r="G354" s="8" t="s">
        <v>472</v>
      </c>
    </row>
    <row r="355" ht="115.45" spans="1:7">
      <c r="A355" s="5">
        <v>353</v>
      </c>
      <c r="B355" s="7" t="s">
        <v>518</v>
      </c>
      <c r="C355" s="7" t="s">
        <v>523</v>
      </c>
      <c r="D355" s="7" t="s">
        <v>358</v>
      </c>
      <c r="E355" s="8">
        <v>7.92</v>
      </c>
      <c r="F355" s="8" t="str">
        <f t="shared" si="16"/>
        <v>=DISPIMG("ID_CE15060E18AB4DB7A8F9C7398F77EF6A",1)</v>
      </c>
      <c r="G355" s="8" t="s">
        <v>472</v>
      </c>
    </row>
    <row r="356" ht="115.45" spans="1:7">
      <c r="A356" s="5">
        <v>354</v>
      </c>
      <c r="B356" s="7" t="s">
        <v>518</v>
      </c>
      <c r="C356" s="7" t="s">
        <v>524</v>
      </c>
      <c r="D356" s="7" t="s">
        <v>358</v>
      </c>
      <c r="E356" s="8">
        <v>12.6</v>
      </c>
      <c r="F356" s="8" t="str">
        <f t="shared" si="16"/>
        <v>=DISPIMG("ID_CE15060E18AB4DB7A8F9C7398F77EF6A",1)</v>
      </c>
      <c r="G356" s="8" t="s">
        <v>472</v>
      </c>
    </row>
    <row r="357" ht="115.45" spans="1:7">
      <c r="A357" s="5">
        <v>355</v>
      </c>
      <c r="B357" s="7" t="s">
        <v>518</v>
      </c>
      <c r="C357" s="7" t="s">
        <v>525</v>
      </c>
      <c r="D357" s="7" t="s">
        <v>358</v>
      </c>
      <c r="E357" s="8">
        <v>14.4</v>
      </c>
      <c r="F357" s="8" t="str">
        <f t="shared" si="16"/>
        <v>=DISPIMG("ID_CE15060E18AB4DB7A8F9C7398F77EF6A",1)</v>
      </c>
      <c r="G357" s="8" t="s">
        <v>472</v>
      </c>
    </row>
    <row r="358" ht="115.45" spans="1:7">
      <c r="A358" s="5">
        <v>356</v>
      </c>
      <c r="B358" s="7" t="s">
        <v>526</v>
      </c>
      <c r="C358" s="7" t="s">
        <v>522</v>
      </c>
      <c r="D358" s="7" t="s">
        <v>358</v>
      </c>
      <c r="E358" s="8">
        <v>5.4</v>
      </c>
      <c r="F358" s="8" t="str">
        <f t="shared" si="16"/>
        <v>=DISPIMG("ID_CE15060E18AB4DB7A8F9C7398F77EF6A",1)</v>
      </c>
      <c r="G358" s="8" t="s">
        <v>472</v>
      </c>
    </row>
    <row r="359" ht="115.45" spans="1:7">
      <c r="A359" s="5">
        <v>357</v>
      </c>
      <c r="B359" s="7" t="s">
        <v>526</v>
      </c>
      <c r="C359" s="7" t="s">
        <v>523</v>
      </c>
      <c r="D359" s="7" t="s">
        <v>358</v>
      </c>
      <c r="E359" s="8">
        <v>6.3</v>
      </c>
      <c r="F359" s="8" t="str">
        <f t="shared" si="16"/>
        <v>=DISPIMG("ID_CE15060E18AB4DB7A8F9C7398F77EF6A",1)</v>
      </c>
      <c r="G359" s="8" t="s">
        <v>472</v>
      </c>
    </row>
    <row r="360" ht="115.45" spans="1:7">
      <c r="A360" s="5">
        <v>358</v>
      </c>
      <c r="B360" s="7" t="s">
        <v>526</v>
      </c>
      <c r="C360" s="7" t="s">
        <v>527</v>
      </c>
      <c r="D360" s="7" t="s">
        <v>358</v>
      </c>
      <c r="E360" s="8">
        <v>6.3</v>
      </c>
      <c r="F360" s="8" t="str">
        <f t="shared" si="16"/>
        <v>=DISPIMG("ID_CE15060E18AB4DB7A8F9C7398F77EF6A",1)</v>
      </c>
      <c r="G360" s="8" t="s">
        <v>472</v>
      </c>
    </row>
    <row r="361" ht="67.1" spans="1:7">
      <c r="A361" s="5">
        <v>359</v>
      </c>
      <c r="B361" s="7" t="s">
        <v>528</v>
      </c>
      <c r="C361" s="7" t="s">
        <v>529</v>
      </c>
      <c r="D361" s="7" t="s">
        <v>358</v>
      </c>
      <c r="E361" s="8">
        <v>3.6</v>
      </c>
      <c r="F361" s="8" t="str">
        <f>_xlfn.DISPIMG("ID_5638671E028C48818583C02266B7F179",1)</f>
        <v>=DISPIMG("ID_5638671E028C48818583C02266B7F179",1)</v>
      </c>
      <c r="G361" s="8" t="s">
        <v>472</v>
      </c>
    </row>
    <row r="362" ht="130.95" spans="1:7">
      <c r="A362" s="5">
        <v>360</v>
      </c>
      <c r="B362" s="7" t="s">
        <v>530</v>
      </c>
      <c r="C362" s="7" t="s">
        <v>531</v>
      </c>
      <c r="D362" s="7" t="s">
        <v>358</v>
      </c>
      <c r="E362" s="8">
        <v>10.8</v>
      </c>
      <c r="F362" s="8" t="str">
        <f t="shared" ref="F362:F372" si="17">_xlfn.DISPIMG("ID_04B80A370CF346898A9AF94FF2F2991D",1)</f>
        <v>=DISPIMG("ID_04B80A370CF346898A9AF94FF2F2991D",1)</v>
      </c>
      <c r="G362" s="8" t="s">
        <v>472</v>
      </c>
    </row>
    <row r="363" ht="130.95" spans="1:7">
      <c r="A363" s="5">
        <v>361</v>
      </c>
      <c r="B363" s="7" t="s">
        <v>530</v>
      </c>
      <c r="C363" s="7" t="s">
        <v>532</v>
      </c>
      <c r="D363" s="7" t="s">
        <v>358</v>
      </c>
      <c r="E363" s="8">
        <v>11.25</v>
      </c>
      <c r="F363" s="8" t="str">
        <f t="shared" si="17"/>
        <v>=DISPIMG("ID_04B80A370CF346898A9AF94FF2F2991D",1)</v>
      </c>
      <c r="G363" s="8" t="s">
        <v>472</v>
      </c>
    </row>
    <row r="364" ht="130.95" spans="1:7">
      <c r="A364" s="5">
        <v>362</v>
      </c>
      <c r="B364" s="7" t="s">
        <v>530</v>
      </c>
      <c r="C364" s="7" t="s">
        <v>533</v>
      </c>
      <c r="D364" s="7" t="s">
        <v>358</v>
      </c>
      <c r="E364" s="8">
        <v>2.7</v>
      </c>
      <c r="F364" s="8" t="str">
        <f t="shared" si="17"/>
        <v>=DISPIMG("ID_04B80A370CF346898A9AF94FF2F2991D",1)</v>
      </c>
      <c r="G364" s="8" t="s">
        <v>472</v>
      </c>
    </row>
    <row r="365" ht="130.95" spans="1:7">
      <c r="A365" s="5">
        <v>363</v>
      </c>
      <c r="B365" s="7" t="s">
        <v>534</v>
      </c>
      <c r="C365" s="7" t="s">
        <v>535</v>
      </c>
      <c r="D365" s="7" t="s">
        <v>358</v>
      </c>
      <c r="E365" s="8">
        <v>6.3</v>
      </c>
      <c r="F365" s="8" t="str">
        <f t="shared" si="17"/>
        <v>=DISPIMG("ID_04B80A370CF346898A9AF94FF2F2991D",1)</v>
      </c>
      <c r="G365" s="8" t="s">
        <v>472</v>
      </c>
    </row>
    <row r="366" ht="130.95" spans="1:7">
      <c r="A366" s="5">
        <v>364</v>
      </c>
      <c r="B366" s="7" t="s">
        <v>536</v>
      </c>
      <c r="C366" s="7" t="s">
        <v>537</v>
      </c>
      <c r="D366" s="7" t="s">
        <v>358</v>
      </c>
      <c r="E366" s="8">
        <v>54</v>
      </c>
      <c r="F366" s="8" t="str">
        <f t="shared" si="17"/>
        <v>=DISPIMG("ID_04B80A370CF346898A9AF94FF2F2991D",1)</v>
      </c>
      <c r="G366" s="8" t="s">
        <v>472</v>
      </c>
    </row>
    <row r="367" ht="130.95" spans="1:7">
      <c r="A367" s="5">
        <v>365</v>
      </c>
      <c r="B367" s="7" t="s">
        <v>536</v>
      </c>
      <c r="C367" s="7" t="s">
        <v>537</v>
      </c>
      <c r="D367" s="7" t="s">
        <v>358</v>
      </c>
      <c r="E367" s="8">
        <v>54</v>
      </c>
      <c r="F367" s="8" t="str">
        <f t="shared" si="17"/>
        <v>=DISPIMG("ID_04B80A370CF346898A9AF94FF2F2991D",1)</v>
      </c>
      <c r="G367" s="8" t="s">
        <v>472</v>
      </c>
    </row>
    <row r="368" ht="130.95" spans="1:7">
      <c r="A368" s="5">
        <v>366</v>
      </c>
      <c r="B368" s="7" t="s">
        <v>536</v>
      </c>
      <c r="C368" s="7" t="s">
        <v>538</v>
      </c>
      <c r="D368" s="7" t="s">
        <v>358</v>
      </c>
      <c r="E368" s="8">
        <v>52.65</v>
      </c>
      <c r="F368" s="8" t="str">
        <f t="shared" si="17"/>
        <v>=DISPIMG("ID_04B80A370CF346898A9AF94FF2F2991D",1)</v>
      </c>
      <c r="G368" s="8" t="s">
        <v>472</v>
      </c>
    </row>
    <row r="369" ht="130.95" spans="1:7">
      <c r="A369" s="5">
        <v>367</v>
      </c>
      <c r="B369" s="7" t="s">
        <v>536</v>
      </c>
      <c r="C369" s="7" t="s">
        <v>539</v>
      </c>
      <c r="D369" s="7" t="s">
        <v>358</v>
      </c>
      <c r="E369" s="8">
        <v>108.9</v>
      </c>
      <c r="F369" s="8" t="str">
        <f t="shared" si="17"/>
        <v>=DISPIMG("ID_04B80A370CF346898A9AF94FF2F2991D",1)</v>
      </c>
      <c r="G369" s="8" t="s">
        <v>472</v>
      </c>
    </row>
    <row r="370" ht="130.95" spans="1:7">
      <c r="A370" s="5">
        <v>368</v>
      </c>
      <c r="B370" s="7" t="s">
        <v>536</v>
      </c>
      <c r="C370" s="7" t="s">
        <v>540</v>
      </c>
      <c r="D370" s="7" t="s">
        <v>358</v>
      </c>
      <c r="E370" s="8">
        <v>48.15</v>
      </c>
      <c r="F370" s="8" t="str">
        <f t="shared" si="17"/>
        <v>=DISPIMG("ID_04B80A370CF346898A9AF94FF2F2991D",1)</v>
      </c>
      <c r="G370" s="8" t="s">
        <v>472</v>
      </c>
    </row>
    <row r="371" ht="130.95" spans="1:7">
      <c r="A371" s="5">
        <v>369</v>
      </c>
      <c r="B371" s="7" t="s">
        <v>541</v>
      </c>
      <c r="C371" s="7" t="s">
        <v>542</v>
      </c>
      <c r="D371" s="7" t="s">
        <v>358</v>
      </c>
      <c r="E371" s="8">
        <v>20.7</v>
      </c>
      <c r="F371" s="8" t="str">
        <f t="shared" si="17"/>
        <v>=DISPIMG("ID_04B80A370CF346898A9AF94FF2F2991D",1)</v>
      </c>
      <c r="G371" s="8" t="s">
        <v>472</v>
      </c>
    </row>
    <row r="372" ht="130.95" spans="1:7">
      <c r="A372" s="5">
        <v>370</v>
      </c>
      <c r="B372" s="7" t="s">
        <v>541</v>
      </c>
      <c r="C372" s="7" t="s">
        <v>543</v>
      </c>
      <c r="D372" s="7" t="s">
        <v>358</v>
      </c>
      <c r="E372" s="8">
        <v>9</v>
      </c>
      <c r="F372" s="8" t="str">
        <f t="shared" si="17"/>
        <v>=DISPIMG("ID_04B80A370CF346898A9AF94FF2F2991D",1)</v>
      </c>
      <c r="G372" s="8" t="s">
        <v>472</v>
      </c>
    </row>
    <row r="373" ht="126.2" spans="1:7">
      <c r="A373" s="5">
        <v>371</v>
      </c>
      <c r="B373" s="7" t="s">
        <v>544</v>
      </c>
      <c r="C373" s="7" t="s">
        <v>545</v>
      </c>
      <c r="D373" s="7" t="s">
        <v>32</v>
      </c>
      <c r="E373" s="8">
        <v>5.4</v>
      </c>
      <c r="F373" s="8" t="str">
        <f t="shared" ref="F373:F379" si="18">_xlfn.DISPIMG("ID_14B8189AF5D24DC589F5061E72D9C80B",1)</f>
        <v>=DISPIMG("ID_14B8189AF5D24DC589F5061E72D9C80B",1)</v>
      </c>
      <c r="G373" s="8" t="s">
        <v>472</v>
      </c>
    </row>
    <row r="374" ht="126.2" spans="1:7">
      <c r="A374" s="5">
        <v>372</v>
      </c>
      <c r="B374" s="7" t="s">
        <v>546</v>
      </c>
      <c r="C374" s="7" t="s">
        <v>547</v>
      </c>
      <c r="D374" s="7" t="s">
        <v>101</v>
      </c>
      <c r="E374" s="8">
        <v>5.85</v>
      </c>
      <c r="F374" s="8" t="str">
        <f t="shared" si="18"/>
        <v>=DISPIMG("ID_14B8189AF5D24DC589F5061E72D9C80B",1)</v>
      </c>
      <c r="G374" s="8" t="s">
        <v>472</v>
      </c>
    </row>
    <row r="375" ht="126.2" spans="1:7">
      <c r="A375" s="5">
        <v>373</v>
      </c>
      <c r="B375" s="7" t="s">
        <v>546</v>
      </c>
      <c r="C375" s="7" t="s">
        <v>548</v>
      </c>
      <c r="D375" s="7" t="s">
        <v>101</v>
      </c>
      <c r="E375" s="8">
        <v>6.3</v>
      </c>
      <c r="F375" s="8" t="str">
        <f t="shared" si="18"/>
        <v>=DISPIMG("ID_14B8189AF5D24DC589F5061E72D9C80B",1)</v>
      </c>
      <c r="G375" s="8" t="s">
        <v>472</v>
      </c>
    </row>
    <row r="376" ht="126.2" spans="1:7">
      <c r="A376" s="5">
        <v>374</v>
      </c>
      <c r="B376" s="7" t="s">
        <v>546</v>
      </c>
      <c r="C376" s="7" t="s">
        <v>549</v>
      </c>
      <c r="D376" s="7" t="s">
        <v>101</v>
      </c>
      <c r="E376" s="8">
        <v>6.75</v>
      </c>
      <c r="F376" s="8" t="str">
        <f t="shared" si="18"/>
        <v>=DISPIMG("ID_14B8189AF5D24DC589F5061E72D9C80B",1)</v>
      </c>
      <c r="G376" s="8" t="s">
        <v>472</v>
      </c>
    </row>
    <row r="377" ht="126.2" spans="1:7">
      <c r="A377" s="5">
        <v>375</v>
      </c>
      <c r="B377" s="7" t="s">
        <v>546</v>
      </c>
      <c r="C377" s="7" t="s">
        <v>550</v>
      </c>
      <c r="D377" s="7" t="s">
        <v>101</v>
      </c>
      <c r="E377" s="8">
        <v>18</v>
      </c>
      <c r="F377" s="8" t="str">
        <f t="shared" si="18"/>
        <v>=DISPIMG("ID_14B8189AF5D24DC589F5061E72D9C80B",1)</v>
      </c>
      <c r="G377" s="8" t="s">
        <v>472</v>
      </c>
    </row>
    <row r="378" ht="126.2" spans="1:7">
      <c r="A378" s="5">
        <v>376</v>
      </c>
      <c r="B378" s="7" t="s">
        <v>546</v>
      </c>
      <c r="C378" s="7" t="s">
        <v>551</v>
      </c>
      <c r="D378" s="7" t="s">
        <v>101</v>
      </c>
      <c r="E378" s="8">
        <v>5.4</v>
      </c>
      <c r="F378" s="8" t="str">
        <f t="shared" si="18"/>
        <v>=DISPIMG("ID_14B8189AF5D24DC589F5061E72D9C80B",1)</v>
      </c>
      <c r="G378" s="8" t="s">
        <v>472</v>
      </c>
    </row>
    <row r="379" ht="126.2" spans="1:7">
      <c r="A379" s="5">
        <v>377</v>
      </c>
      <c r="B379" s="7" t="s">
        <v>546</v>
      </c>
      <c r="C379" s="7" t="s">
        <v>552</v>
      </c>
      <c r="D379" s="7" t="s">
        <v>101</v>
      </c>
      <c r="E379" s="8">
        <v>5.4</v>
      </c>
      <c r="F379" s="8" t="str">
        <f t="shared" si="18"/>
        <v>=DISPIMG("ID_14B8189AF5D24DC589F5061E72D9C80B",1)</v>
      </c>
      <c r="G379" s="8" t="s">
        <v>472</v>
      </c>
    </row>
    <row r="380" ht="126.15" spans="1:7">
      <c r="A380" s="5">
        <v>378</v>
      </c>
      <c r="B380" s="7" t="s">
        <v>553</v>
      </c>
      <c r="C380" s="7" t="s">
        <v>554</v>
      </c>
      <c r="D380" s="7" t="s">
        <v>32</v>
      </c>
      <c r="E380" s="8">
        <v>76.5</v>
      </c>
      <c r="F380" s="8" t="str">
        <f>_xlfn.DISPIMG("ID_2D9BA1C7F3ED4B23A0AA352B84CD90ED",1)</f>
        <v>=DISPIMG("ID_2D9BA1C7F3ED4B23A0AA352B84CD90ED",1)</v>
      </c>
      <c r="G380" s="8" t="s">
        <v>472</v>
      </c>
    </row>
    <row r="381" ht="88.3" spans="1:7">
      <c r="A381" s="5">
        <v>379</v>
      </c>
      <c r="B381" s="32" t="s">
        <v>555</v>
      </c>
      <c r="C381" s="32" t="s">
        <v>556</v>
      </c>
      <c r="D381" s="32" t="s">
        <v>32</v>
      </c>
      <c r="E381" s="8">
        <v>82.8</v>
      </c>
      <c r="F381" s="8" t="str">
        <f>_xlfn.DISPIMG("ID_AC8AFB5B2F4F40378CC1999CDB76E165",1)</f>
        <v>=DISPIMG("ID_AC8AFB5B2F4F40378CC1999CDB76E165",1)</v>
      </c>
      <c r="G381" s="8" t="s">
        <v>472</v>
      </c>
    </row>
    <row r="382" ht="152.85" spans="1:7">
      <c r="A382" s="5">
        <v>380</v>
      </c>
      <c r="B382" s="32" t="s">
        <v>557</v>
      </c>
      <c r="C382" s="32" t="s">
        <v>558</v>
      </c>
      <c r="D382" s="32" t="s">
        <v>10</v>
      </c>
      <c r="E382" s="8">
        <v>112.5</v>
      </c>
      <c r="F382" s="8" t="str">
        <f>_xlfn.DISPIMG("ID_6B5E763817544EB9ABF481319C4081F6",1)</f>
        <v>=DISPIMG("ID_6B5E763817544EB9ABF481319C4081F6",1)</v>
      </c>
      <c r="G382" s="8" t="s">
        <v>472</v>
      </c>
    </row>
    <row r="383" ht="82.5" spans="1:7">
      <c r="A383" s="5">
        <v>381</v>
      </c>
      <c r="B383" s="32" t="s">
        <v>559</v>
      </c>
      <c r="C383" s="32" t="s">
        <v>560</v>
      </c>
      <c r="D383" s="32" t="s">
        <v>72</v>
      </c>
      <c r="E383" s="8">
        <v>18</v>
      </c>
      <c r="F383" s="8" t="str">
        <f t="shared" ref="F383:F385" si="19">_xlfn.DISPIMG("ID_8E7895CA232740CEB7CC3E0DDF43076A",1)</f>
        <v>=DISPIMG("ID_8E7895CA232740CEB7CC3E0DDF43076A",1)</v>
      </c>
      <c r="G383" s="8" t="s">
        <v>472</v>
      </c>
    </row>
    <row r="384" ht="82.5" spans="1:7">
      <c r="A384" s="5">
        <v>382</v>
      </c>
      <c r="B384" s="32" t="s">
        <v>559</v>
      </c>
      <c r="C384" s="32" t="s">
        <v>561</v>
      </c>
      <c r="D384" s="32" t="s">
        <v>299</v>
      </c>
      <c r="E384" s="8">
        <v>18</v>
      </c>
      <c r="F384" s="8" t="str">
        <f t="shared" si="19"/>
        <v>=DISPIMG("ID_8E7895CA232740CEB7CC3E0DDF43076A",1)</v>
      </c>
      <c r="G384" s="8" t="s">
        <v>472</v>
      </c>
    </row>
    <row r="385" ht="82.5" spans="1:7">
      <c r="A385" s="5">
        <v>383</v>
      </c>
      <c r="B385" s="32" t="s">
        <v>559</v>
      </c>
      <c r="C385" s="32" t="s">
        <v>562</v>
      </c>
      <c r="D385" s="32" t="s">
        <v>72</v>
      </c>
      <c r="E385" s="8">
        <v>22.5</v>
      </c>
      <c r="F385" s="8" t="str">
        <f t="shared" si="19"/>
        <v>=DISPIMG("ID_8E7895CA232740CEB7CC3E0DDF43076A",1)</v>
      </c>
      <c r="G385" s="8" t="s">
        <v>472</v>
      </c>
    </row>
    <row r="386" ht="142.65" spans="1:7">
      <c r="A386" s="5">
        <v>384</v>
      </c>
      <c r="B386" s="32" t="s">
        <v>563</v>
      </c>
      <c r="C386" s="33">
        <v>750</v>
      </c>
      <c r="D386" s="32" t="s">
        <v>32</v>
      </c>
      <c r="E386" s="8">
        <v>170.1</v>
      </c>
      <c r="F386" s="8" t="str">
        <f>_xlfn.DISPIMG("ID_D44427B573AD43679F9A84C808058C3A",1)</f>
        <v>=DISPIMG("ID_D44427B573AD43679F9A84C808058C3A",1)</v>
      </c>
      <c r="G386" s="8" t="s">
        <v>472</v>
      </c>
    </row>
    <row r="387" ht="142.65" spans="1:7">
      <c r="A387" s="5">
        <v>385</v>
      </c>
      <c r="B387" s="32" t="s">
        <v>563</v>
      </c>
      <c r="C387" s="32" t="s">
        <v>564</v>
      </c>
      <c r="D387" s="32" t="s">
        <v>69</v>
      </c>
      <c r="E387" s="8">
        <v>175.5</v>
      </c>
      <c r="F387" s="8" t="str">
        <f>_xlfn.DISPIMG("ID_D44427B573AD43679F9A84C808058C3A",1)</f>
        <v>=DISPIMG("ID_D44427B573AD43679F9A84C808058C3A",1)</v>
      </c>
      <c r="G387" s="8" t="s">
        <v>472</v>
      </c>
    </row>
    <row r="388" ht="173.55" spans="1:7">
      <c r="A388" s="5">
        <v>386</v>
      </c>
      <c r="B388" s="32" t="s">
        <v>565</v>
      </c>
      <c r="C388" s="32" t="s">
        <v>566</v>
      </c>
      <c r="D388" s="32" t="s">
        <v>69</v>
      </c>
      <c r="E388" s="8">
        <v>234</v>
      </c>
      <c r="F388" s="8" t="str">
        <f>_xlfn.DISPIMG("ID_B2AAC6B538E44CB0892DEEBFEC19C450",1)</f>
        <v>=DISPIMG("ID_B2AAC6B538E44CB0892DEEBFEC19C450",1)</v>
      </c>
      <c r="G388" s="8" t="s">
        <v>472</v>
      </c>
    </row>
    <row r="389" spans="1:7">
      <c r="A389" s="5">
        <v>387</v>
      </c>
      <c r="B389" s="7" t="s">
        <v>567</v>
      </c>
      <c r="C389" s="7" t="s">
        <v>568</v>
      </c>
      <c r="D389" s="7" t="s">
        <v>69</v>
      </c>
      <c r="E389" s="8">
        <v>144</v>
      </c>
      <c r="F389" s="8"/>
      <c r="G389" s="8" t="s">
        <v>472</v>
      </c>
    </row>
    <row r="390" spans="1:7">
      <c r="A390" s="5">
        <v>388</v>
      </c>
      <c r="B390" s="6" t="s">
        <v>569</v>
      </c>
      <c r="C390" s="29" t="s">
        <v>570</v>
      </c>
      <c r="D390" s="5" t="s">
        <v>32</v>
      </c>
      <c r="E390" s="8">
        <v>81</v>
      </c>
      <c r="F390" s="8"/>
      <c r="G390" s="8" t="s">
        <v>472</v>
      </c>
    </row>
    <row r="391" spans="1:7">
      <c r="A391" s="5">
        <v>389</v>
      </c>
      <c r="B391" s="6" t="s">
        <v>571</v>
      </c>
      <c r="C391" s="30" t="s">
        <v>508</v>
      </c>
      <c r="D391" s="5" t="s">
        <v>32</v>
      </c>
      <c r="E391" s="8">
        <v>16.2</v>
      </c>
      <c r="F391" s="8"/>
      <c r="G391" s="8" t="s">
        <v>472</v>
      </c>
    </row>
    <row r="392" spans="1:7">
      <c r="A392" s="5">
        <v>390</v>
      </c>
      <c r="B392" s="6" t="s">
        <v>571</v>
      </c>
      <c r="C392" s="30" t="s">
        <v>572</v>
      </c>
      <c r="D392" s="5" t="s">
        <v>32</v>
      </c>
      <c r="E392" s="8">
        <v>19.8</v>
      </c>
      <c r="F392" s="8"/>
      <c r="G392" s="8" t="s">
        <v>472</v>
      </c>
    </row>
    <row r="393" spans="1:7">
      <c r="A393" s="5">
        <v>391</v>
      </c>
      <c r="B393" s="6" t="s">
        <v>573</v>
      </c>
      <c r="C393" s="6" t="s">
        <v>574</v>
      </c>
      <c r="D393" s="6" t="s">
        <v>32</v>
      </c>
      <c r="E393" s="8">
        <v>25.2</v>
      </c>
      <c r="F393" s="8"/>
      <c r="G393" s="8" t="s">
        <v>472</v>
      </c>
    </row>
    <row r="394" spans="1:7">
      <c r="A394" s="5">
        <v>392</v>
      </c>
      <c r="B394" s="6" t="s">
        <v>575</v>
      </c>
      <c r="C394" s="30" t="s">
        <v>576</v>
      </c>
      <c r="D394" s="5" t="s">
        <v>32</v>
      </c>
      <c r="E394" s="8">
        <v>15.3</v>
      </c>
      <c r="F394" s="8"/>
      <c r="G394" s="8" t="s">
        <v>472</v>
      </c>
    </row>
    <row r="395" spans="1:7">
      <c r="A395" s="5">
        <v>393</v>
      </c>
      <c r="B395" s="18" t="s">
        <v>577</v>
      </c>
      <c r="C395" s="18" t="s">
        <v>578</v>
      </c>
      <c r="D395" s="6" t="s">
        <v>32</v>
      </c>
      <c r="E395" s="8">
        <v>63</v>
      </c>
      <c r="F395" s="8"/>
      <c r="G395" s="8" t="s">
        <v>472</v>
      </c>
    </row>
    <row r="396" spans="1:7">
      <c r="A396" s="5">
        <v>394</v>
      </c>
      <c r="B396" s="21" t="s">
        <v>579</v>
      </c>
      <c r="C396" s="22" t="s">
        <v>580</v>
      </c>
      <c r="D396" s="21" t="s">
        <v>32</v>
      </c>
      <c r="E396" s="8">
        <v>90</v>
      </c>
      <c r="F396" s="8"/>
      <c r="G396" s="8" t="s">
        <v>472</v>
      </c>
    </row>
    <row r="397" spans="1:7">
      <c r="A397" s="5">
        <v>395</v>
      </c>
      <c r="B397" s="21" t="s">
        <v>581</v>
      </c>
      <c r="C397" s="22" t="s">
        <v>580</v>
      </c>
      <c r="D397" s="21" t="s">
        <v>32</v>
      </c>
      <c r="E397" s="8">
        <v>40.5</v>
      </c>
      <c r="F397" s="8"/>
      <c r="G397" s="8" t="s">
        <v>472</v>
      </c>
    </row>
    <row r="398" spans="1:7">
      <c r="A398" s="5">
        <v>396</v>
      </c>
      <c r="B398" s="11" t="s">
        <v>582</v>
      </c>
      <c r="C398" s="10" t="s">
        <v>583</v>
      </c>
      <c r="D398" s="10" t="s">
        <v>32</v>
      </c>
      <c r="E398" s="8">
        <v>49.5</v>
      </c>
      <c r="F398" s="8"/>
      <c r="G398" s="8" t="s">
        <v>472</v>
      </c>
    </row>
    <row r="399" spans="1:7">
      <c r="A399" s="5">
        <v>397</v>
      </c>
      <c r="B399" s="11" t="s">
        <v>505</v>
      </c>
      <c r="C399" s="10" t="s">
        <v>584</v>
      </c>
      <c r="D399" s="10" t="s">
        <v>32</v>
      </c>
      <c r="E399" s="8">
        <v>28.8</v>
      </c>
      <c r="F399" s="8"/>
      <c r="G399" s="8" t="s">
        <v>472</v>
      </c>
    </row>
    <row r="400" spans="1:7">
      <c r="A400" s="5">
        <v>398</v>
      </c>
      <c r="B400" s="6" t="s">
        <v>585</v>
      </c>
      <c r="C400" s="6" t="s">
        <v>586</v>
      </c>
      <c r="D400" s="5" t="s">
        <v>32</v>
      </c>
      <c r="E400" s="8">
        <v>30</v>
      </c>
      <c r="F400" s="8"/>
      <c r="G400" s="8" t="s">
        <v>472</v>
      </c>
    </row>
    <row r="401" spans="1:7">
      <c r="A401" s="5">
        <v>399</v>
      </c>
      <c r="B401" s="21" t="s">
        <v>528</v>
      </c>
      <c r="C401" s="21" t="s">
        <v>587</v>
      </c>
      <c r="D401" s="23" t="s">
        <v>324</v>
      </c>
      <c r="E401" s="8">
        <v>1920</v>
      </c>
      <c r="F401" s="8"/>
      <c r="G401" s="8" t="s">
        <v>472</v>
      </c>
    </row>
    <row r="402" spans="1:7">
      <c r="A402" s="5">
        <v>400</v>
      </c>
      <c r="B402" s="21" t="s">
        <v>588</v>
      </c>
      <c r="C402" s="21" t="s">
        <v>589</v>
      </c>
      <c r="D402" s="23" t="s">
        <v>32</v>
      </c>
      <c r="E402" s="8">
        <v>166</v>
      </c>
      <c r="F402" s="8"/>
      <c r="G402" s="8" t="s">
        <v>472</v>
      </c>
    </row>
    <row r="403" spans="1:7">
      <c r="A403" s="5">
        <v>401</v>
      </c>
      <c r="B403" s="21" t="s">
        <v>590</v>
      </c>
      <c r="C403" s="21" t="s">
        <v>591</v>
      </c>
      <c r="D403" s="23" t="s">
        <v>32</v>
      </c>
      <c r="E403" s="8">
        <v>16</v>
      </c>
      <c r="F403" s="8"/>
      <c r="G403" s="8" t="s">
        <v>472</v>
      </c>
    </row>
    <row r="404" spans="1:7">
      <c r="A404" s="5">
        <v>402</v>
      </c>
      <c r="B404" s="11" t="s">
        <v>592</v>
      </c>
      <c r="C404" s="10" t="s">
        <v>593</v>
      </c>
      <c r="D404" s="10" t="s">
        <v>32</v>
      </c>
      <c r="E404" s="8">
        <v>38</v>
      </c>
      <c r="F404" s="8"/>
      <c r="G404" s="8" t="s">
        <v>472</v>
      </c>
    </row>
    <row r="405" spans="1:7">
      <c r="A405" s="5">
        <v>403</v>
      </c>
      <c r="B405" s="11" t="s">
        <v>477</v>
      </c>
      <c r="C405" s="10" t="s">
        <v>594</v>
      </c>
      <c r="D405" s="10" t="s">
        <v>32</v>
      </c>
      <c r="E405" s="8">
        <v>232.2</v>
      </c>
      <c r="F405" s="8"/>
      <c r="G405" s="8" t="s">
        <v>472</v>
      </c>
    </row>
    <row r="406" spans="1:7">
      <c r="A406" s="5">
        <v>404</v>
      </c>
      <c r="B406" s="29" t="s">
        <v>595</v>
      </c>
      <c r="C406" s="30" t="s">
        <v>596</v>
      </c>
      <c r="D406" s="30" t="s">
        <v>32</v>
      </c>
      <c r="E406" s="8">
        <v>90</v>
      </c>
      <c r="F406" s="8"/>
      <c r="G406" s="8" t="s">
        <v>472</v>
      </c>
    </row>
    <row r="407" spans="1:7">
      <c r="A407" s="5">
        <v>405</v>
      </c>
      <c r="B407" s="29" t="s">
        <v>595</v>
      </c>
      <c r="C407" s="30" t="s">
        <v>597</v>
      </c>
      <c r="D407" s="30" t="s">
        <v>32</v>
      </c>
      <c r="E407" s="8">
        <v>90</v>
      </c>
      <c r="F407" s="8"/>
      <c r="G407" s="8" t="s">
        <v>472</v>
      </c>
    </row>
    <row r="408" spans="1:7">
      <c r="A408" s="5">
        <v>406</v>
      </c>
      <c r="B408" s="29" t="s">
        <v>598</v>
      </c>
      <c r="C408" s="30" t="s">
        <v>599</v>
      </c>
      <c r="D408" s="30" t="s">
        <v>32</v>
      </c>
      <c r="E408" s="8">
        <v>350</v>
      </c>
      <c r="F408" s="8"/>
      <c r="G408" s="8" t="s">
        <v>472</v>
      </c>
    </row>
    <row r="409" spans="1:7">
      <c r="A409" s="5">
        <v>407</v>
      </c>
      <c r="B409" s="29" t="s">
        <v>600</v>
      </c>
      <c r="C409" s="30" t="s">
        <v>601</v>
      </c>
      <c r="D409" s="30" t="s">
        <v>32</v>
      </c>
      <c r="E409" s="8">
        <v>90</v>
      </c>
      <c r="F409" s="8"/>
      <c r="G409" s="8" t="s">
        <v>472</v>
      </c>
    </row>
    <row r="410" spans="1:7">
      <c r="A410" s="5">
        <v>408</v>
      </c>
      <c r="B410" s="29" t="s">
        <v>602</v>
      </c>
      <c r="C410" s="30" t="s">
        <v>603</v>
      </c>
      <c r="D410" s="30" t="s">
        <v>32</v>
      </c>
      <c r="E410" s="8">
        <v>90</v>
      </c>
      <c r="F410" s="8"/>
      <c r="G410" s="8" t="s">
        <v>472</v>
      </c>
    </row>
    <row r="411" spans="1:7">
      <c r="A411" s="5">
        <v>409</v>
      </c>
      <c r="B411" s="29" t="s">
        <v>604</v>
      </c>
      <c r="C411" s="30" t="s">
        <v>605</v>
      </c>
      <c r="D411" s="30" t="s">
        <v>32</v>
      </c>
      <c r="E411" s="8">
        <v>120</v>
      </c>
      <c r="F411" s="8"/>
      <c r="G411" s="8" t="s">
        <v>472</v>
      </c>
    </row>
    <row r="412" spans="1:7">
      <c r="A412" s="5">
        <v>410</v>
      </c>
      <c r="B412" s="29" t="s">
        <v>606</v>
      </c>
      <c r="C412" s="30" t="s">
        <v>607</v>
      </c>
      <c r="D412" s="30" t="s">
        <v>32</v>
      </c>
      <c r="E412" s="8">
        <v>90</v>
      </c>
      <c r="F412" s="8"/>
      <c r="G412" s="8" t="s">
        <v>472</v>
      </c>
    </row>
    <row r="413" spans="1:7">
      <c r="A413" s="5">
        <v>411</v>
      </c>
      <c r="B413" s="29" t="s">
        <v>608</v>
      </c>
      <c r="C413" s="30" t="s">
        <v>609</v>
      </c>
      <c r="D413" s="30" t="s">
        <v>157</v>
      </c>
      <c r="E413" s="8">
        <v>10</v>
      </c>
      <c r="F413" s="8"/>
      <c r="G413" s="8" t="s">
        <v>472</v>
      </c>
    </row>
    <row r="414" spans="1:7">
      <c r="A414" s="5">
        <v>412</v>
      </c>
      <c r="B414" s="29" t="s">
        <v>491</v>
      </c>
      <c r="C414" s="30" t="s">
        <v>610</v>
      </c>
      <c r="D414" s="30" t="s">
        <v>101</v>
      </c>
      <c r="E414" s="8">
        <v>5.4</v>
      </c>
      <c r="F414" s="8"/>
      <c r="G414" s="8" t="s">
        <v>472</v>
      </c>
    </row>
    <row r="415" spans="1:7">
      <c r="A415" s="5">
        <v>413</v>
      </c>
      <c r="B415" s="6" t="s">
        <v>611</v>
      </c>
      <c r="C415" s="5" t="s">
        <v>612</v>
      </c>
      <c r="D415" s="5" t="s">
        <v>32</v>
      </c>
      <c r="E415" s="8">
        <v>23</v>
      </c>
      <c r="F415" s="8"/>
      <c r="G415" s="8" t="s">
        <v>472</v>
      </c>
    </row>
    <row r="416" spans="1:7">
      <c r="A416" s="5">
        <v>414</v>
      </c>
      <c r="B416" s="6" t="s">
        <v>611</v>
      </c>
      <c r="C416" s="5" t="s">
        <v>613</v>
      </c>
      <c r="D416" s="5" t="s">
        <v>32</v>
      </c>
      <c r="E416" s="8">
        <v>23</v>
      </c>
      <c r="F416" s="8"/>
      <c r="G416" s="8" t="s">
        <v>472</v>
      </c>
    </row>
    <row r="417" spans="1:7">
      <c r="A417" s="5">
        <v>415</v>
      </c>
      <c r="B417" s="6" t="s">
        <v>611</v>
      </c>
      <c r="C417" s="5" t="s">
        <v>614</v>
      </c>
      <c r="D417" s="5" t="s">
        <v>32</v>
      </c>
      <c r="E417" s="8">
        <v>30</v>
      </c>
      <c r="F417" s="8"/>
      <c r="G417" s="8" t="s">
        <v>472</v>
      </c>
    </row>
    <row r="418" spans="1:7">
      <c r="A418" s="5">
        <v>416</v>
      </c>
      <c r="B418" s="6" t="s">
        <v>581</v>
      </c>
      <c r="C418" s="5" t="s">
        <v>615</v>
      </c>
      <c r="D418" s="5" t="s">
        <v>32</v>
      </c>
      <c r="E418" s="8">
        <v>40.5</v>
      </c>
      <c r="F418" s="8"/>
      <c r="G418" s="8" t="s">
        <v>472</v>
      </c>
    </row>
    <row r="419" spans="1:7">
      <c r="A419" s="5">
        <v>417</v>
      </c>
      <c r="B419" s="6" t="s">
        <v>581</v>
      </c>
      <c r="C419" s="5" t="s">
        <v>616</v>
      </c>
      <c r="D419" s="5" t="s">
        <v>32</v>
      </c>
      <c r="E419" s="8">
        <v>40.5</v>
      </c>
      <c r="F419" s="8"/>
      <c r="G419" s="8" t="s">
        <v>472</v>
      </c>
    </row>
    <row r="420" spans="1:7">
      <c r="A420" s="5">
        <v>418</v>
      </c>
      <c r="B420" s="6" t="s">
        <v>581</v>
      </c>
      <c r="C420" s="5" t="s">
        <v>617</v>
      </c>
      <c r="D420" s="5" t="s">
        <v>32</v>
      </c>
      <c r="E420" s="8">
        <v>40.5</v>
      </c>
      <c r="F420" s="8"/>
      <c r="G420" s="8" t="s">
        <v>472</v>
      </c>
    </row>
    <row r="421" spans="1:7">
      <c r="A421" s="5">
        <v>419</v>
      </c>
      <c r="B421" s="6" t="s">
        <v>581</v>
      </c>
      <c r="C421" s="5" t="s">
        <v>618</v>
      </c>
      <c r="D421" s="5" t="s">
        <v>32</v>
      </c>
      <c r="E421" s="8">
        <v>40.5</v>
      </c>
      <c r="F421" s="8"/>
      <c r="G421" s="8" t="s">
        <v>472</v>
      </c>
    </row>
    <row r="422" spans="1:7">
      <c r="A422" s="5">
        <v>420</v>
      </c>
      <c r="B422" s="6" t="s">
        <v>581</v>
      </c>
      <c r="C422" s="5" t="s">
        <v>619</v>
      </c>
      <c r="D422" s="5" t="s">
        <v>32</v>
      </c>
      <c r="E422" s="8">
        <v>40.5</v>
      </c>
      <c r="F422" s="8"/>
      <c r="G422" s="8" t="s">
        <v>472</v>
      </c>
    </row>
    <row r="423" spans="1:7">
      <c r="A423" s="5">
        <v>421</v>
      </c>
      <c r="B423" s="6" t="s">
        <v>620</v>
      </c>
      <c r="C423" s="5" t="s">
        <v>621</v>
      </c>
      <c r="D423" s="5" t="s">
        <v>32</v>
      </c>
      <c r="E423" s="8">
        <v>8</v>
      </c>
      <c r="F423" s="8"/>
      <c r="G423" s="8" t="s">
        <v>472</v>
      </c>
    </row>
    <row r="424" ht="24" spans="1:7">
      <c r="A424" s="5">
        <v>422</v>
      </c>
      <c r="B424" s="6" t="s">
        <v>622</v>
      </c>
      <c r="C424" s="5" t="s">
        <v>623</v>
      </c>
      <c r="D424" s="5" t="s">
        <v>32</v>
      </c>
      <c r="E424" s="8">
        <v>9</v>
      </c>
      <c r="F424" s="8"/>
      <c r="G424" s="8" t="s">
        <v>472</v>
      </c>
    </row>
    <row r="425" spans="1:7">
      <c r="A425" s="5">
        <v>423</v>
      </c>
      <c r="B425" s="6" t="s">
        <v>624</v>
      </c>
      <c r="C425" s="5" t="s">
        <v>625</v>
      </c>
      <c r="D425" s="5" t="s">
        <v>324</v>
      </c>
      <c r="E425" s="8">
        <v>300</v>
      </c>
      <c r="F425" s="8"/>
      <c r="G425" s="8" t="s">
        <v>472</v>
      </c>
    </row>
    <row r="426" spans="1:7">
      <c r="A426" s="5">
        <v>424</v>
      </c>
      <c r="B426" s="6" t="s">
        <v>624</v>
      </c>
      <c r="C426" s="5" t="s">
        <v>626</v>
      </c>
      <c r="D426" s="5" t="s">
        <v>324</v>
      </c>
      <c r="E426" s="8">
        <v>300</v>
      </c>
      <c r="F426" s="8"/>
      <c r="G426" s="8" t="s">
        <v>472</v>
      </c>
    </row>
    <row r="427" spans="1:7">
      <c r="A427" s="5">
        <v>425</v>
      </c>
      <c r="B427" s="6" t="s">
        <v>624</v>
      </c>
      <c r="C427" s="5" t="s">
        <v>627</v>
      </c>
      <c r="D427" s="5" t="s">
        <v>324</v>
      </c>
      <c r="E427" s="8">
        <v>300</v>
      </c>
      <c r="F427" s="8"/>
      <c r="G427" s="8" t="s">
        <v>472</v>
      </c>
    </row>
    <row r="428" spans="1:7">
      <c r="A428" s="5">
        <v>426</v>
      </c>
      <c r="B428" s="6" t="s">
        <v>505</v>
      </c>
      <c r="C428" s="5" t="s">
        <v>628</v>
      </c>
      <c r="D428" s="5" t="s">
        <v>32</v>
      </c>
      <c r="E428" s="8">
        <v>76.5</v>
      </c>
      <c r="F428" s="8"/>
      <c r="G428" s="8" t="s">
        <v>472</v>
      </c>
    </row>
    <row r="429" spans="1:7">
      <c r="A429" s="5">
        <v>427</v>
      </c>
      <c r="B429" s="6" t="s">
        <v>505</v>
      </c>
      <c r="C429" s="5" t="s">
        <v>629</v>
      </c>
      <c r="D429" s="5" t="s">
        <v>32</v>
      </c>
      <c r="E429" s="8">
        <v>76.5</v>
      </c>
      <c r="F429" s="8"/>
      <c r="G429" s="8" t="s">
        <v>472</v>
      </c>
    </row>
    <row r="430" spans="1:7">
      <c r="A430" s="5">
        <v>428</v>
      </c>
      <c r="B430" s="6" t="s">
        <v>630</v>
      </c>
      <c r="C430" s="5" t="s">
        <v>631</v>
      </c>
      <c r="D430" s="5" t="s">
        <v>101</v>
      </c>
      <c r="E430" s="8">
        <v>26</v>
      </c>
      <c r="F430" s="8"/>
      <c r="G430" s="8" t="s">
        <v>472</v>
      </c>
    </row>
    <row r="431" spans="1:7">
      <c r="A431" s="5">
        <v>429</v>
      </c>
      <c r="B431" s="6" t="s">
        <v>632</v>
      </c>
      <c r="C431" s="5" t="s">
        <v>574</v>
      </c>
      <c r="D431" s="5" t="s">
        <v>32</v>
      </c>
      <c r="E431" s="8">
        <v>16</v>
      </c>
      <c r="F431" s="8"/>
      <c r="G431" s="8" t="s">
        <v>472</v>
      </c>
    </row>
    <row r="432" ht="24" spans="1:7">
      <c r="A432" s="5">
        <v>430</v>
      </c>
      <c r="B432" s="6" t="s">
        <v>633</v>
      </c>
      <c r="C432" s="5" t="s">
        <v>634</v>
      </c>
      <c r="D432" s="5" t="s">
        <v>32</v>
      </c>
      <c r="E432" s="8">
        <v>28.5</v>
      </c>
      <c r="F432" s="8"/>
      <c r="G432" s="8" t="s">
        <v>472</v>
      </c>
    </row>
    <row r="433" ht="24" spans="1:7">
      <c r="A433" s="5">
        <v>431</v>
      </c>
      <c r="B433" s="6" t="s">
        <v>635</v>
      </c>
      <c r="C433" s="5" t="s">
        <v>636</v>
      </c>
      <c r="D433" s="5" t="s">
        <v>32</v>
      </c>
      <c r="E433" s="8">
        <v>21.5</v>
      </c>
      <c r="F433" s="8"/>
      <c r="G433" s="8" t="s">
        <v>472</v>
      </c>
    </row>
    <row r="434" spans="1:7">
      <c r="A434" s="5">
        <v>432</v>
      </c>
      <c r="B434" s="6" t="s">
        <v>637</v>
      </c>
      <c r="C434" s="5" t="s">
        <v>638</v>
      </c>
      <c r="D434" s="5" t="s">
        <v>101</v>
      </c>
      <c r="E434" s="8">
        <v>22</v>
      </c>
      <c r="F434" s="8"/>
      <c r="G434" s="8" t="s">
        <v>472</v>
      </c>
    </row>
    <row r="435" spans="1:7">
      <c r="A435" s="5">
        <v>433</v>
      </c>
      <c r="B435" s="6" t="s">
        <v>639</v>
      </c>
      <c r="C435" s="5" t="s">
        <v>640</v>
      </c>
      <c r="D435" s="5" t="s">
        <v>32</v>
      </c>
      <c r="E435" s="8">
        <v>20</v>
      </c>
      <c r="F435" s="8"/>
      <c r="G435" s="8" t="s">
        <v>472</v>
      </c>
    </row>
    <row r="436" spans="1:7">
      <c r="A436" s="5">
        <v>434</v>
      </c>
      <c r="B436" s="6" t="s">
        <v>641</v>
      </c>
      <c r="C436" s="5" t="s">
        <v>642</v>
      </c>
      <c r="D436" s="5" t="s">
        <v>32</v>
      </c>
      <c r="E436" s="8">
        <v>288</v>
      </c>
      <c r="F436" s="8"/>
      <c r="G436" s="8" t="s">
        <v>472</v>
      </c>
    </row>
    <row r="437" spans="1:7">
      <c r="A437" s="5">
        <v>435</v>
      </c>
      <c r="B437" s="6" t="s">
        <v>643</v>
      </c>
      <c r="C437" s="5" t="s">
        <v>644</v>
      </c>
      <c r="D437" s="5" t="s">
        <v>32</v>
      </c>
      <c r="E437" s="8">
        <v>16</v>
      </c>
      <c r="F437" s="8"/>
      <c r="G437" s="8" t="s">
        <v>472</v>
      </c>
    </row>
    <row r="438" spans="1:7">
      <c r="A438" s="5">
        <v>436</v>
      </c>
      <c r="B438" s="6" t="s">
        <v>645</v>
      </c>
      <c r="C438" s="5" t="s">
        <v>646</v>
      </c>
      <c r="D438" s="5" t="s">
        <v>32</v>
      </c>
      <c r="E438" s="8">
        <v>253</v>
      </c>
      <c r="F438" s="8"/>
      <c r="G438" s="8" t="s">
        <v>472</v>
      </c>
    </row>
    <row r="439" spans="1:7">
      <c r="A439" s="5">
        <v>437</v>
      </c>
      <c r="B439" s="6" t="s">
        <v>647</v>
      </c>
      <c r="C439" s="5" t="s">
        <v>648</v>
      </c>
      <c r="D439" s="5" t="s">
        <v>32</v>
      </c>
      <c r="E439" s="8">
        <v>288</v>
      </c>
      <c r="F439" s="8"/>
      <c r="G439" s="8" t="s">
        <v>472</v>
      </c>
    </row>
    <row r="440" spans="1:7">
      <c r="A440" s="5">
        <v>438</v>
      </c>
      <c r="B440" s="6" t="s">
        <v>604</v>
      </c>
      <c r="C440" s="5" t="s">
        <v>649</v>
      </c>
      <c r="D440" s="5" t="s">
        <v>32</v>
      </c>
      <c r="E440" s="8">
        <v>120</v>
      </c>
      <c r="F440" s="8"/>
      <c r="G440" s="8" t="s">
        <v>472</v>
      </c>
    </row>
    <row r="441" spans="1:7">
      <c r="A441" s="5">
        <v>439</v>
      </c>
      <c r="B441" s="6" t="s">
        <v>600</v>
      </c>
      <c r="C441" s="5" t="s">
        <v>650</v>
      </c>
      <c r="D441" s="5" t="s">
        <v>32</v>
      </c>
      <c r="E441" s="8">
        <v>105</v>
      </c>
      <c r="F441" s="8"/>
      <c r="G441" s="8" t="s">
        <v>472</v>
      </c>
    </row>
    <row r="442" spans="1:7">
      <c r="A442" s="5">
        <v>440</v>
      </c>
      <c r="B442" s="6" t="s">
        <v>600</v>
      </c>
      <c r="C442" s="5" t="s">
        <v>651</v>
      </c>
      <c r="D442" s="5" t="s">
        <v>32</v>
      </c>
      <c r="E442" s="8">
        <v>105</v>
      </c>
      <c r="F442" s="8"/>
      <c r="G442" s="8" t="s">
        <v>472</v>
      </c>
    </row>
    <row r="443" spans="1:7">
      <c r="A443" s="5">
        <v>441</v>
      </c>
      <c r="B443" s="6" t="s">
        <v>652</v>
      </c>
      <c r="C443" s="5" t="s">
        <v>653</v>
      </c>
      <c r="D443" s="5" t="s">
        <v>32</v>
      </c>
      <c r="E443" s="8">
        <v>110</v>
      </c>
      <c r="F443" s="8"/>
      <c r="G443" s="8" t="s">
        <v>472</v>
      </c>
    </row>
    <row r="444" spans="1:7">
      <c r="A444" s="5">
        <v>442</v>
      </c>
      <c r="B444" s="6" t="s">
        <v>654</v>
      </c>
      <c r="C444" s="5" t="s">
        <v>653</v>
      </c>
      <c r="D444" s="5" t="s">
        <v>32</v>
      </c>
      <c r="E444" s="8">
        <v>88</v>
      </c>
      <c r="F444" s="8"/>
      <c r="G444" s="8" t="s">
        <v>472</v>
      </c>
    </row>
    <row r="445" spans="1:7">
      <c r="A445" s="5">
        <v>443</v>
      </c>
      <c r="B445" s="6" t="s">
        <v>655</v>
      </c>
      <c r="C445" s="5" t="s">
        <v>656</v>
      </c>
      <c r="D445" s="5" t="s">
        <v>32</v>
      </c>
      <c r="E445" s="8">
        <v>3300</v>
      </c>
      <c r="F445" s="8"/>
      <c r="G445" s="8" t="s">
        <v>472</v>
      </c>
    </row>
    <row r="446" spans="1:7">
      <c r="A446" s="5">
        <v>444</v>
      </c>
      <c r="B446" s="6" t="s">
        <v>657</v>
      </c>
      <c r="C446" s="5" t="s">
        <v>658</v>
      </c>
      <c r="D446" s="5" t="s">
        <v>10</v>
      </c>
      <c r="E446" s="8">
        <v>58</v>
      </c>
      <c r="F446" s="8"/>
      <c r="G446" s="8" t="s">
        <v>472</v>
      </c>
    </row>
    <row r="447" spans="1:7">
      <c r="A447" s="5">
        <v>445</v>
      </c>
      <c r="B447" s="6" t="s">
        <v>659</v>
      </c>
      <c r="C447" s="5" t="s">
        <v>660</v>
      </c>
      <c r="D447" s="5" t="s">
        <v>32</v>
      </c>
      <c r="E447" s="8">
        <v>130</v>
      </c>
      <c r="F447" s="8"/>
      <c r="G447" s="8" t="s">
        <v>472</v>
      </c>
    </row>
    <row r="448" spans="1:7">
      <c r="A448" s="5">
        <v>446</v>
      </c>
      <c r="B448" s="6" t="s">
        <v>661</v>
      </c>
      <c r="C448" s="5" t="s">
        <v>662</v>
      </c>
      <c r="D448" s="5" t="s">
        <v>32</v>
      </c>
      <c r="E448" s="8">
        <v>45</v>
      </c>
      <c r="F448" s="8"/>
      <c r="G448" s="8" t="s">
        <v>472</v>
      </c>
    </row>
    <row r="449" spans="1:7">
      <c r="A449" s="5">
        <v>447</v>
      </c>
      <c r="B449" s="6" t="s">
        <v>663</v>
      </c>
      <c r="C449" s="5" t="s">
        <v>664</v>
      </c>
      <c r="D449" s="5" t="s">
        <v>32</v>
      </c>
      <c r="E449" s="8">
        <v>40</v>
      </c>
      <c r="F449" s="8"/>
      <c r="G449" s="8" t="s">
        <v>472</v>
      </c>
    </row>
    <row r="450" spans="1:7">
      <c r="A450" s="5">
        <v>448</v>
      </c>
      <c r="B450" s="6" t="s">
        <v>582</v>
      </c>
      <c r="C450" s="5" t="s">
        <v>665</v>
      </c>
      <c r="D450" s="5" t="s">
        <v>32</v>
      </c>
      <c r="E450" s="8">
        <v>49.5</v>
      </c>
      <c r="F450" s="8"/>
      <c r="G450" s="8" t="s">
        <v>472</v>
      </c>
    </row>
    <row r="451" spans="1:7">
      <c r="A451" s="5">
        <v>449</v>
      </c>
      <c r="B451" s="6" t="s">
        <v>666</v>
      </c>
      <c r="C451" s="5" t="s">
        <v>667</v>
      </c>
      <c r="D451" s="5" t="s">
        <v>32</v>
      </c>
      <c r="E451" s="8">
        <v>22</v>
      </c>
      <c r="F451" s="8"/>
      <c r="G451" s="8" t="s">
        <v>472</v>
      </c>
    </row>
    <row r="452" spans="1:7">
      <c r="A452" s="5">
        <v>450</v>
      </c>
      <c r="B452" s="6" t="s">
        <v>668</v>
      </c>
      <c r="C452" s="5" t="s">
        <v>669</v>
      </c>
      <c r="D452" s="5" t="s">
        <v>32</v>
      </c>
      <c r="E452" s="8">
        <v>22</v>
      </c>
      <c r="F452" s="8"/>
      <c r="G452" s="8" t="s">
        <v>472</v>
      </c>
    </row>
    <row r="453" spans="1:7">
      <c r="A453" s="5">
        <v>451</v>
      </c>
      <c r="B453" s="6" t="s">
        <v>668</v>
      </c>
      <c r="C453" s="5" t="s">
        <v>670</v>
      </c>
      <c r="D453" s="5" t="s">
        <v>32</v>
      </c>
      <c r="E453" s="8">
        <v>22</v>
      </c>
      <c r="F453" s="8"/>
      <c r="G453" s="8" t="s">
        <v>472</v>
      </c>
    </row>
    <row r="454" spans="1:7">
      <c r="A454" s="5">
        <v>452</v>
      </c>
      <c r="B454" s="6" t="s">
        <v>671</v>
      </c>
      <c r="C454" s="5" t="s">
        <v>672</v>
      </c>
      <c r="D454" s="5" t="s">
        <v>32</v>
      </c>
      <c r="E454" s="8">
        <v>73.5</v>
      </c>
      <c r="F454" s="8"/>
      <c r="G454" s="8" t="s">
        <v>472</v>
      </c>
    </row>
    <row r="455" spans="1:7">
      <c r="A455" s="5">
        <v>453</v>
      </c>
      <c r="B455" s="6" t="s">
        <v>671</v>
      </c>
      <c r="C455" s="5" t="s">
        <v>673</v>
      </c>
      <c r="D455" s="5" t="s">
        <v>32</v>
      </c>
      <c r="E455" s="8">
        <v>41</v>
      </c>
      <c r="F455" s="8"/>
      <c r="G455" s="8" t="s">
        <v>472</v>
      </c>
    </row>
    <row r="456" spans="1:7">
      <c r="A456" s="5">
        <v>454</v>
      </c>
      <c r="B456" s="6" t="s">
        <v>674</v>
      </c>
      <c r="C456" s="5" t="s">
        <v>675</v>
      </c>
      <c r="D456" s="5" t="s">
        <v>32</v>
      </c>
      <c r="E456" s="8">
        <v>200</v>
      </c>
      <c r="F456" s="8"/>
      <c r="G456" s="8" t="s">
        <v>472</v>
      </c>
    </row>
    <row r="457" spans="1:7">
      <c r="A457" s="5">
        <v>455</v>
      </c>
      <c r="B457" s="11" t="s">
        <v>582</v>
      </c>
      <c r="C457" s="10" t="s">
        <v>676</v>
      </c>
      <c r="D457" s="10" t="s">
        <v>32</v>
      </c>
      <c r="E457" s="8">
        <v>51.975</v>
      </c>
      <c r="F457" s="8"/>
      <c r="G457" s="8" t="s">
        <v>472</v>
      </c>
    </row>
    <row r="458" spans="1:7">
      <c r="A458" s="5">
        <v>456</v>
      </c>
      <c r="B458" s="11" t="s">
        <v>505</v>
      </c>
      <c r="C458" s="10" t="s">
        <v>677</v>
      </c>
      <c r="D458" s="10" t="s">
        <v>32</v>
      </c>
      <c r="E458" s="8">
        <v>80.325</v>
      </c>
      <c r="F458" s="8"/>
      <c r="G458" s="8" t="s">
        <v>472</v>
      </c>
    </row>
    <row r="459" ht="22.5" spans="1:7">
      <c r="A459" s="5">
        <v>457</v>
      </c>
      <c r="B459" s="11" t="s">
        <v>678</v>
      </c>
      <c r="C459" s="10" t="s">
        <v>679</v>
      </c>
      <c r="D459" s="10" t="s">
        <v>101</v>
      </c>
      <c r="E459" s="8">
        <v>12</v>
      </c>
      <c r="F459" s="8"/>
      <c r="G459" s="8" t="s">
        <v>472</v>
      </c>
    </row>
    <row r="460" spans="1:7">
      <c r="A460" s="5">
        <v>458</v>
      </c>
      <c r="B460" s="11" t="s">
        <v>680</v>
      </c>
      <c r="C460" s="10" t="s">
        <v>681</v>
      </c>
      <c r="D460" s="10" t="s">
        <v>682</v>
      </c>
      <c r="E460" s="8">
        <v>12</v>
      </c>
      <c r="F460" s="8"/>
      <c r="G460" s="8" t="s">
        <v>472</v>
      </c>
    </row>
    <row r="461" spans="1:7">
      <c r="A461" s="5">
        <v>459</v>
      </c>
      <c r="B461" s="6" t="s">
        <v>683</v>
      </c>
      <c r="C461" s="5" t="s">
        <v>684</v>
      </c>
      <c r="D461" s="10" t="s">
        <v>32</v>
      </c>
      <c r="E461" s="8">
        <v>125</v>
      </c>
      <c r="F461" s="8"/>
      <c r="G461" s="8" t="s">
        <v>472</v>
      </c>
    </row>
    <row r="462" spans="1:7">
      <c r="A462" s="5">
        <v>460</v>
      </c>
      <c r="B462" s="6" t="s">
        <v>494</v>
      </c>
      <c r="C462" s="30" t="s">
        <v>685</v>
      </c>
      <c r="D462" s="5" t="s">
        <v>157</v>
      </c>
      <c r="E462" s="8">
        <v>10.395</v>
      </c>
      <c r="F462" s="8"/>
      <c r="G462" s="8" t="s">
        <v>472</v>
      </c>
    </row>
    <row r="463" spans="1:7">
      <c r="A463" s="5">
        <v>461</v>
      </c>
      <c r="B463" s="29" t="s">
        <v>686</v>
      </c>
      <c r="C463" s="30" t="s">
        <v>687</v>
      </c>
      <c r="D463" s="30" t="s">
        <v>32</v>
      </c>
      <c r="E463" s="8">
        <v>15</v>
      </c>
      <c r="F463" s="8"/>
      <c r="G463" s="8" t="s">
        <v>472</v>
      </c>
    </row>
    <row r="464" spans="1:7">
      <c r="A464" s="5">
        <v>462</v>
      </c>
      <c r="B464" s="29" t="s">
        <v>666</v>
      </c>
      <c r="C464" s="10" t="s">
        <v>688</v>
      </c>
      <c r="D464" s="30" t="s">
        <v>32</v>
      </c>
      <c r="E464" s="8">
        <v>22</v>
      </c>
      <c r="F464" s="8"/>
      <c r="G464" s="8" t="s">
        <v>472</v>
      </c>
    </row>
    <row r="465" spans="1:7">
      <c r="A465" s="5">
        <v>463</v>
      </c>
      <c r="B465" s="6" t="s">
        <v>689</v>
      </c>
      <c r="C465" s="10" t="s">
        <v>690</v>
      </c>
      <c r="D465" s="5" t="s">
        <v>256</v>
      </c>
      <c r="E465" s="8">
        <v>0.1</v>
      </c>
      <c r="F465" s="8"/>
      <c r="G465" s="8" t="s">
        <v>472</v>
      </c>
    </row>
    <row r="466" spans="1:7">
      <c r="A466" s="5">
        <v>464</v>
      </c>
      <c r="B466" s="29" t="s">
        <v>579</v>
      </c>
      <c r="C466" s="10" t="s">
        <v>691</v>
      </c>
      <c r="D466" s="30" t="s">
        <v>32</v>
      </c>
      <c r="E466" s="8">
        <v>94.5</v>
      </c>
      <c r="F466" s="8"/>
      <c r="G466" s="8" t="s">
        <v>472</v>
      </c>
    </row>
    <row r="467" spans="1:7">
      <c r="A467" s="5">
        <v>465</v>
      </c>
      <c r="B467" s="29" t="s">
        <v>579</v>
      </c>
      <c r="C467" s="10" t="s">
        <v>692</v>
      </c>
      <c r="D467" s="30" t="s">
        <v>32</v>
      </c>
      <c r="E467" s="8">
        <v>94.5</v>
      </c>
      <c r="F467" s="8"/>
      <c r="G467" s="8" t="s">
        <v>472</v>
      </c>
    </row>
    <row r="468" spans="1:7">
      <c r="A468" s="5">
        <v>466</v>
      </c>
      <c r="B468" s="29" t="s">
        <v>579</v>
      </c>
      <c r="C468" s="10" t="s">
        <v>693</v>
      </c>
      <c r="D468" s="30" t="s">
        <v>32</v>
      </c>
      <c r="E468" s="8">
        <v>94.5</v>
      </c>
      <c r="F468" s="8"/>
      <c r="G468" s="8" t="s">
        <v>472</v>
      </c>
    </row>
    <row r="469" spans="1:7">
      <c r="A469" s="5">
        <v>467</v>
      </c>
      <c r="B469" s="29" t="s">
        <v>579</v>
      </c>
      <c r="C469" s="10" t="s">
        <v>676</v>
      </c>
      <c r="D469" s="30" t="s">
        <v>32</v>
      </c>
      <c r="E469" s="8">
        <v>94.5</v>
      </c>
      <c r="F469" s="8"/>
      <c r="G469" s="8" t="s">
        <v>472</v>
      </c>
    </row>
    <row r="470" spans="1:7">
      <c r="A470" s="5">
        <v>468</v>
      </c>
      <c r="B470" s="29" t="s">
        <v>579</v>
      </c>
      <c r="C470" s="10" t="s">
        <v>694</v>
      </c>
      <c r="D470" s="30" t="s">
        <v>32</v>
      </c>
      <c r="E470" s="8">
        <v>94.5</v>
      </c>
      <c r="F470" s="8"/>
      <c r="G470" s="8" t="s">
        <v>472</v>
      </c>
    </row>
    <row r="471" spans="1:7">
      <c r="A471" s="5">
        <v>469</v>
      </c>
      <c r="B471" s="11" t="s">
        <v>695</v>
      </c>
      <c r="C471" s="10" t="s">
        <v>696</v>
      </c>
      <c r="D471" s="30" t="s">
        <v>32</v>
      </c>
      <c r="E471" s="8">
        <v>12</v>
      </c>
      <c r="F471" s="8"/>
      <c r="G471" s="8" t="s">
        <v>472</v>
      </c>
    </row>
    <row r="472" spans="1:7">
      <c r="A472" s="5">
        <v>470</v>
      </c>
      <c r="B472" s="11" t="s">
        <v>695</v>
      </c>
      <c r="C472" s="10" t="s">
        <v>697</v>
      </c>
      <c r="D472" s="30" t="s">
        <v>32</v>
      </c>
      <c r="E472" s="8">
        <v>14.5</v>
      </c>
      <c r="F472" s="8"/>
      <c r="G472" s="8" t="s">
        <v>472</v>
      </c>
    </row>
    <row r="473" spans="1:7">
      <c r="A473" s="5">
        <v>471</v>
      </c>
      <c r="B473" s="11" t="s">
        <v>695</v>
      </c>
      <c r="C473" s="10" t="s">
        <v>698</v>
      </c>
      <c r="D473" s="30" t="s">
        <v>32</v>
      </c>
      <c r="E473" s="8">
        <v>16</v>
      </c>
      <c r="F473" s="8"/>
      <c r="G473" s="8" t="s">
        <v>472</v>
      </c>
    </row>
    <row r="474" spans="1:7">
      <c r="A474" s="5">
        <v>472</v>
      </c>
      <c r="B474" s="11" t="s">
        <v>695</v>
      </c>
      <c r="C474" s="10" t="s">
        <v>574</v>
      </c>
      <c r="D474" s="30" t="s">
        <v>32</v>
      </c>
      <c r="E474" s="8">
        <v>11.5</v>
      </c>
      <c r="F474" s="8"/>
      <c r="G474" s="8" t="s">
        <v>472</v>
      </c>
    </row>
    <row r="475" spans="1:7">
      <c r="A475" s="5">
        <v>473</v>
      </c>
      <c r="B475" s="11" t="s">
        <v>699</v>
      </c>
      <c r="C475" s="10" t="s">
        <v>700</v>
      </c>
      <c r="D475" s="30" t="s">
        <v>32</v>
      </c>
      <c r="E475" s="8">
        <v>98</v>
      </c>
      <c r="F475" s="8"/>
      <c r="G475" s="8" t="s">
        <v>472</v>
      </c>
    </row>
    <row r="476" spans="1:7">
      <c r="A476" s="5">
        <v>474</v>
      </c>
      <c r="B476" s="11" t="s">
        <v>699</v>
      </c>
      <c r="C476" s="10" t="s">
        <v>701</v>
      </c>
      <c r="D476" s="30" t="s">
        <v>32</v>
      </c>
      <c r="E476" s="8">
        <v>65</v>
      </c>
      <c r="F476" s="8"/>
      <c r="G476" s="8" t="s">
        <v>472</v>
      </c>
    </row>
    <row r="477" spans="1:7">
      <c r="A477" s="5">
        <v>475</v>
      </c>
      <c r="B477" s="11" t="s">
        <v>699</v>
      </c>
      <c r="C477" s="10" t="s">
        <v>702</v>
      </c>
      <c r="D477" s="30" t="s">
        <v>32</v>
      </c>
      <c r="E477" s="8">
        <v>89</v>
      </c>
      <c r="F477" s="8"/>
      <c r="G477" s="8" t="s">
        <v>472</v>
      </c>
    </row>
    <row r="478" spans="1:7">
      <c r="A478" s="5">
        <v>476</v>
      </c>
      <c r="B478" s="11" t="s">
        <v>699</v>
      </c>
      <c r="C478" s="10" t="s">
        <v>703</v>
      </c>
      <c r="D478" s="30" t="s">
        <v>32</v>
      </c>
      <c r="E478" s="8">
        <v>16</v>
      </c>
      <c r="F478" s="8"/>
      <c r="G478" s="8" t="s">
        <v>472</v>
      </c>
    </row>
    <row r="479" spans="1:7">
      <c r="A479" s="5">
        <v>477</v>
      </c>
      <c r="B479" s="11" t="s">
        <v>699</v>
      </c>
      <c r="C479" s="10" t="s">
        <v>704</v>
      </c>
      <c r="D479" s="30" t="s">
        <v>32</v>
      </c>
      <c r="E479" s="8">
        <v>38</v>
      </c>
      <c r="F479" s="8"/>
      <c r="G479" s="8" t="s">
        <v>472</v>
      </c>
    </row>
    <row r="480" spans="1:7">
      <c r="A480" s="5">
        <v>478</v>
      </c>
      <c r="B480" s="11" t="s">
        <v>699</v>
      </c>
      <c r="C480" s="10" t="s">
        <v>705</v>
      </c>
      <c r="D480" s="30" t="s">
        <v>32</v>
      </c>
      <c r="E480" s="8">
        <v>32</v>
      </c>
      <c r="F480" s="8"/>
      <c r="G480" s="8" t="s">
        <v>472</v>
      </c>
    </row>
    <row r="481" spans="1:7">
      <c r="A481" s="5">
        <v>479</v>
      </c>
      <c r="B481" s="11" t="s">
        <v>699</v>
      </c>
      <c r="C481" s="10" t="s">
        <v>706</v>
      </c>
      <c r="D481" s="30" t="s">
        <v>32</v>
      </c>
      <c r="E481" s="8">
        <v>18</v>
      </c>
      <c r="F481" s="8"/>
      <c r="G481" s="8" t="s">
        <v>472</v>
      </c>
    </row>
    <row r="482" spans="1:7">
      <c r="A482" s="5">
        <v>480</v>
      </c>
      <c r="B482" s="11" t="s">
        <v>699</v>
      </c>
      <c r="C482" s="10" t="s">
        <v>707</v>
      </c>
      <c r="D482" s="30" t="s">
        <v>32</v>
      </c>
      <c r="E482" s="8">
        <v>115</v>
      </c>
      <c r="F482" s="8"/>
      <c r="G482" s="8" t="s">
        <v>472</v>
      </c>
    </row>
    <row r="483" spans="1:7">
      <c r="A483" s="5">
        <v>481</v>
      </c>
      <c r="B483" s="11" t="s">
        <v>708</v>
      </c>
      <c r="C483" s="10" t="s">
        <v>709</v>
      </c>
      <c r="D483" s="30" t="s">
        <v>32</v>
      </c>
      <c r="E483" s="8">
        <v>55</v>
      </c>
      <c r="F483" s="8"/>
      <c r="G483" s="8" t="s">
        <v>472</v>
      </c>
    </row>
    <row r="484" spans="1:7">
      <c r="A484" s="5">
        <v>482</v>
      </c>
      <c r="B484" s="11" t="s">
        <v>708</v>
      </c>
      <c r="C484" s="10" t="s">
        <v>710</v>
      </c>
      <c r="D484" s="30" t="s">
        <v>32</v>
      </c>
      <c r="E484" s="8">
        <v>63</v>
      </c>
      <c r="F484" s="8"/>
      <c r="G484" s="8" t="s">
        <v>472</v>
      </c>
    </row>
    <row r="485" spans="1:7">
      <c r="A485" s="5">
        <v>483</v>
      </c>
      <c r="B485" s="11" t="s">
        <v>708</v>
      </c>
      <c r="C485" s="10" t="s">
        <v>711</v>
      </c>
      <c r="D485" s="30" t="s">
        <v>32</v>
      </c>
      <c r="E485" s="8">
        <v>55</v>
      </c>
      <c r="F485" s="8"/>
      <c r="G485" s="8" t="s">
        <v>472</v>
      </c>
    </row>
    <row r="486" spans="1:7">
      <c r="A486" s="5">
        <v>484</v>
      </c>
      <c r="B486" s="6" t="s">
        <v>712</v>
      </c>
      <c r="C486" s="10" t="s">
        <v>502</v>
      </c>
      <c r="D486" s="10" t="s">
        <v>682</v>
      </c>
      <c r="E486" s="8">
        <v>65</v>
      </c>
      <c r="F486" s="8"/>
      <c r="G486" s="8" t="s">
        <v>472</v>
      </c>
    </row>
    <row r="487" spans="1:7">
      <c r="A487" s="5">
        <v>485</v>
      </c>
      <c r="B487" s="6" t="s">
        <v>695</v>
      </c>
      <c r="C487" s="5" t="s">
        <v>713</v>
      </c>
      <c r="D487" s="5" t="s">
        <v>32</v>
      </c>
      <c r="E487" s="8">
        <v>16</v>
      </c>
      <c r="F487" s="8"/>
      <c r="G487" s="8" t="s">
        <v>472</v>
      </c>
    </row>
    <row r="488" spans="1:7">
      <c r="A488" s="5">
        <v>486</v>
      </c>
      <c r="B488" s="6" t="s">
        <v>503</v>
      </c>
      <c r="C488" s="5" t="s">
        <v>504</v>
      </c>
      <c r="D488" s="5" t="s">
        <v>157</v>
      </c>
      <c r="E488" s="8">
        <v>49</v>
      </c>
      <c r="F488" s="8"/>
      <c r="G488" s="8" t="s">
        <v>472</v>
      </c>
    </row>
    <row r="489" spans="1:7">
      <c r="A489" s="5">
        <v>487</v>
      </c>
      <c r="B489" s="6" t="s">
        <v>582</v>
      </c>
      <c r="C489" s="5" t="s">
        <v>714</v>
      </c>
      <c r="D489" s="5" t="s">
        <v>32</v>
      </c>
      <c r="E489" s="8">
        <v>85</v>
      </c>
      <c r="F489" s="8"/>
      <c r="G489" s="8" t="s">
        <v>472</v>
      </c>
    </row>
    <row r="490" spans="1:7">
      <c r="A490" s="5">
        <v>488</v>
      </c>
      <c r="B490" s="6" t="s">
        <v>582</v>
      </c>
      <c r="C490" s="5" t="s">
        <v>619</v>
      </c>
      <c r="D490" s="5" t="s">
        <v>32</v>
      </c>
      <c r="E490" s="8">
        <v>38</v>
      </c>
      <c r="F490" s="8"/>
      <c r="G490" s="8" t="s">
        <v>472</v>
      </c>
    </row>
    <row r="491" spans="1:7">
      <c r="A491" s="5">
        <v>489</v>
      </c>
      <c r="B491" s="6" t="s">
        <v>582</v>
      </c>
      <c r="C491" s="5" t="s">
        <v>715</v>
      </c>
      <c r="D491" s="5" t="s">
        <v>32</v>
      </c>
      <c r="E491" s="8">
        <v>39</v>
      </c>
      <c r="F491" s="8"/>
      <c r="G491" s="8" t="s">
        <v>472</v>
      </c>
    </row>
    <row r="492" spans="1:7">
      <c r="A492" s="5">
        <v>490</v>
      </c>
      <c r="B492" s="6" t="s">
        <v>582</v>
      </c>
      <c r="C492" s="5" t="s">
        <v>716</v>
      </c>
      <c r="D492" s="5" t="s">
        <v>32</v>
      </c>
      <c r="E492" s="8">
        <v>58</v>
      </c>
      <c r="F492" s="8"/>
      <c r="G492" s="8" t="s">
        <v>472</v>
      </c>
    </row>
    <row r="493" spans="1:7">
      <c r="A493" s="5">
        <v>491</v>
      </c>
      <c r="B493" s="6" t="s">
        <v>717</v>
      </c>
      <c r="C493" s="5" t="s">
        <v>718</v>
      </c>
      <c r="D493" s="5" t="s">
        <v>32</v>
      </c>
      <c r="E493" s="8">
        <v>7</v>
      </c>
      <c r="F493" s="8"/>
      <c r="G493" s="8" t="s">
        <v>472</v>
      </c>
    </row>
    <row r="494" spans="1:7">
      <c r="A494" s="5">
        <v>492</v>
      </c>
      <c r="B494" s="6" t="s">
        <v>717</v>
      </c>
      <c r="C494" s="5" t="s">
        <v>719</v>
      </c>
      <c r="D494" s="5" t="s">
        <v>32</v>
      </c>
      <c r="E494" s="8">
        <v>8</v>
      </c>
      <c r="F494" s="8"/>
      <c r="G494" s="8" t="s">
        <v>472</v>
      </c>
    </row>
    <row r="495" spans="1:7">
      <c r="A495" s="5">
        <v>493</v>
      </c>
      <c r="B495" s="6" t="s">
        <v>717</v>
      </c>
      <c r="C495" s="5" t="s">
        <v>720</v>
      </c>
      <c r="D495" s="5" t="s">
        <v>32</v>
      </c>
      <c r="E495" s="8">
        <v>16</v>
      </c>
      <c r="F495" s="8"/>
      <c r="G495" s="8" t="s">
        <v>472</v>
      </c>
    </row>
    <row r="496" spans="1:7">
      <c r="A496" s="5">
        <v>494</v>
      </c>
      <c r="B496" s="6" t="s">
        <v>699</v>
      </c>
      <c r="C496" s="5" t="s">
        <v>721</v>
      </c>
      <c r="D496" s="5" t="s">
        <v>32</v>
      </c>
      <c r="E496" s="8">
        <v>58</v>
      </c>
      <c r="F496" s="8"/>
      <c r="G496" s="8" t="s">
        <v>472</v>
      </c>
    </row>
    <row r="497" spans="1:7">
      <c r="A497" s="5">
        <v>495</v>
      </c>
      <c r="B497" s="6" t="s">
        <v>722</v>
      </c>
      <c r="C497" s="5" t="s">
        <v>723</v>
      </c>
      <c r="D497" s="5" t="s">
        <v>101</v>
      </c>
      <c r="E497" s="8">
        <v>9</v>
      </c>
      <c r="F497" s="8"/>
      <c r="G497" s="8" t="s">
        <v>472</v>
      </c>
    </row>
    <row r="498" spans="1:7">
      <c r="A498" s="5">
        <v>496</v>
      </c>
      <c r="B498" s="6" t="s">
        <v>724</v>
      </c>
      <c r="C498" s="5" t="s">
        <v>725</v>
      </c>
      <c r="D498" s="5" t="s">
        <v>32</v>
      </c>
      <c r="E498" s="8">
        <v>2</v>
      </c>
      <c r="F498" s="8"/>
      <c r="G498" s="8" t="s">
        <v>472</v>
      </c>
    </row>
    <row r="499" spans="1:7">
      <c r="A499" s="5">
        <v>497</v>
      </c>
      <c r="B499" s="6" t="s">
        <v>726</v>
      </c>
      <c r="C499" s="5" t="s">
        <v>725</v>
      </c>
      <c r="D499" s="5" t="s">
        <v>32</v>
      </c>
      <c r="E499" s="8">
        <v>2</v>
      </c>
      <c r="F499" s="8"/>
      <c r="G499" s="8" t="s">
        <v>472</v>
      </c>
    </row>
    <row r="500" spans="1:7">
      <c r="A500" s="5">
        <v>498</v>
      </c>
      <c r="B500" s="6" t="s">
        <v>727</v>
      </c>
      <c r="C500" s="5" t="s">
        <v>728</v>
      </c>
      <c r="D500" s="5" t="s">
        <v>358</v>
      </c>
      <c r="E500" s="8">
        <v>2</v>
      </c>
      <c r="F500" s="8"/>
      <c r="G500" s="8" t="s">
        <v>472</v>
      </c>
    </row>
    <row r="501" spans="1:7">
      <c r="A501" s="5">
        <v>499</v>
      </c>
      <c r="B501" s="6" t="s">
        <v>632</v>
      </c>
      <c r="C501" s="5" t="s">
        <v>729</v>
      </c>
      <c r="D501" s="5" t="s">
        <v>32</v>
      </c>
      <c r="E501" s="8">
        <v>22</v>
      </c>
      <c r="F501" s="8"/>
      <c r="G501" s="8" t="s">
        <v>472</v>
      </c>
    </row>
    <row r="502" spans="1:7">
      <c r="A502" s="5">
        <v>500</v>
      </c>
      <c r="B502" s="6" t="s">
        <v>491</v>
      </c>
      <c r="C502" s="5" t="s">
        <v>730</v>
      </c>
      <c r="D502" s="5" t="s">
        <v>101</v>
      </c>
      <c r="E502" s="8">
        <v>19</v>
      </c>
      <c r="F502" s="8"/>
      <c r="G502" s="8" t="s">
        <v>472</v>
      </c>
    </row>
    <row r="503" spans="1:7">
      <c r="A503" s="5">
        <v>501</v>
      </c>
      <c r="B503" s="6" t="s">
        <v>518</v>
      </c>
      <c r="C503" s="5" t="s">
        <v>731</v>
      </c>
      <c r="D503" s="5" t="s">
        <v>358</v>
      </c>
      <c r="E503" s="8">
        <v>8</v>
      </c>
      <c r="F503" s="8"/>
      <c r="G503" s="8" t="s">
        <v>472</v>
      </c>
    </row>
    <row r="504" spans="1:7">
      <c r="A504" s="5">
        <v>502</v>
      </c>
      <c r="B504" s="6" t="s">
        <v>732</v>
      </c>
      <c r="C504" s="5" t="s">
        <v>733</v>
      </c>
      <c r="D504" s="5" t="s">
        <v>157</v>
      </c>
      <c r="E504" s="8">
        <v>0.15</v>
      </c>
      <c r="F504" s="8"/>
      <c r="G504" s="8" t="s">
        <v>472</v>
      </c>
    </row>
    <row r="505" spans="1:7">
      <c r="A505" s="5">
        <v>503</v>
      </c>
      <c r="B505" s="6" t="s">
        <v>732</v>
      </c>
      <c r="C505" s="5" t="s">
        <v>734</v>
      </c>
      <c r="D505" s="5" t="s">
        <v>157</v>
      </c>
      <c r="E505" s="8">
        <v>0.15</v>
      </c>
      <c r="F505" s="8"/>
      <c r="G505" s="8" t="s">
        <v>472</v>
      </c>
    </row>
    <row r="506" spans="1:7">
      <c r="A506" s="5">
        <v>504</v>
      </c>
      <c r="B506" s="6" t="s">
        <v>735</v>
      </c>
      <c r="C506" s="5" t="s">
        <v>736</v>
      </c>
      <c r="D506" s="5" t="s">
        <v>32</v>
      </c>
      <c r="E506" s="8">
        <v>14</v>
      </c>
      <c r="F506" s="8"/>
      <c r="G506" s="8" t="s">
        <v>472</v>
      </c>
    </row>
    <row r="507" spans="1:7">
      <c r="A507" s="5">
        <v>505</v>
      </c>
      <c r="B507" s="6" t="s">
        <v>557</v>
      </c>
      <c r="C507" s="5" t="s">
        <v>737</v>
      </c>
      <c r="D507" s="5" t="s">
        <v>10</v>
      </c>
      <c r="E507" s="8">
        <v>228</v>
      </c>
      <c r="F507" s="8"/>
      <c r="G507" s="8" t="s">
        <v>472</v>
      </c>
    </row>
    <row r="508" spans="1:7">
      <c r="A508" s="5">
        <v>506</v>
      </c>
      <c r="B508" s="6" t="s">
        <v>738</v>
      </c>
      <c r="C508" s="5" t="s">
        <v>739</v>
      </c>
      <c r="D508" s="5" t="s">
        <v>32</v>
      </c>
      <c r="E508" s="8">
        <v>25</v>
      </c>
      <c r="F508" s="8"/>
      <c r="G508" s="8" t="s">
        <v>472</v>
      </c>
    </row>
    <row r="509" spans="1:7">
      <c r="A509" s="5">
        <v>507</v>
      </c>
      <c r="B509" s="6" t="s">
        <v>534</v>
      </c>
      <c r="C509" s="5" t="s">
        <v>740</v>
      </c>
      <c r="D509" s="5" t="s">
        <v>358</v>
      </c>
      <c r="E509" s="8">
        <v>60</v>
      </c>
      <c r="F509" s="8"/>
      <c r="G509" s="8" t="s">
        <v>472</v>
      </c>
    </row>
    <row r="510" spans="1:7">
      <c r="A510" s="5">
        <v>508</v>
      </c>
      <c r="B510" s="6" t="s">
        <v>505</v>
      </c>
      <c r="C510" s="5" t="s">
        <v>677</v>
      </c>
      <c r="D510" s="5" t="s">
        <v>32</v>
      </c>
      <c r="E510" s="8">
        <v>12</v>
      </c>
      <c r="F510" s="8"/>
      <c r="G510" s="8" t="s">
        <v>472</v>
      </c>
    </row>
    <row r="511" spans="1:7">
      <c r="A511" s="5">
        <v>509</v>
      </c>
      <c r="B511" s="6" t="s">
        <v>741</v>
      </c>
      <c r="C511" s="5" t="s">
        <v>742</v>
      </c>
      <c r="D511" s="5" t="s">
        <v>358</v>
      </c>
      <c r="E511" s="8">
        <v>6.3</v>
      </c>
      <c r="F511" s="8"/>
      <c r="G511" s="8" t="s">
        <v>472</v>
      </c>
    </row>
    <row r="512" spans="1:7">
      <c r="A512" s="5">
        <v>510</v>
      </c>
      <c r="B512" s="6" t="s">
        <v>743</v>
      </c>
      <c r="C512" s="5" t="s">
        <v>744</v>
      </c>
      <c r="D512" s="5" t="s">
        <v>256</v>
      </c>
      <c r="E512" s="8">
        <v>38</v>
      </c>
      <c r="F512" s="8"/>
      <c r="G512" s="8" t="s">
        <v>472</v>
      </c>
    </row>
    <row r="513" spans="1:7">
      <c r="A513" s="5">
        <v>511</v>
      </c>
      <c r="B513" s="6" t="s">
        <v>745</v>
      </c>
      <c r="C513" s="5" t="s">
        <v>746</v>
      </c>
      <c r="D513" s="5" t="s">
        <v>358</v>
      </c>
      <c r="E513" s="8">
        <v>15</v>
      </c>
      <c r="F513" s="8"/>
      <c r="G513" s="8" t="s">
        <v>472</v>
      </c>
    </row>
    <row r="514" spans="1:7">
      <c r="A514" s="5">
        <v>512</v>
      </c>
      <c r="B514" s="6" t="s">
        <v>747</v>
      </c>
      <c r="C514" s="5" t="s">
        <v>748</v>
      </c>
      <c r="D514" s="5" t="s">
        <v>428</v>
      </c>
      <c r="E514" s="8">
        <v>36</v>
      </c>
      <c r="F514" s="8"/>
      <c r="G514" s="8" t="s">
        <v>472</v>
      </c>
    </row>
    <row r="515" spans="1:7">
      <c r="A515" s="5">
        <v>513</v>
      </c>
      <c r="B515" s="6" t="s">
        <v>749</v>
      </c>
      <c r="C515" s="5" t="s">
        <v>750</v>
      </c>
      <c r="D515" s="5" t="s">
        <v>358</v>
      </c>
      <c r="E515" s="8">
        <v>300</v>
      </c>
      <c r="F515" s="8"/>
      <c r="G515" s="8" t="s">
        <v>472</v>
      </c>
    </row>
    <row r="516" spans="1:7">
      <c r="A516" s="5">
        <v>514</v>
      </c>
      <c r="B516" s="6" t="s">
        <v>751</v>
      </c>
      <c r="C516" s="5" t="s">
        <v>752</v>
      </c>
      <c r="D516" s="5" t="s">
        <v>358</v>
      </c>
      <c r="E516" s="8">
        <v>12</v>
      </c>
      <c r="F516" s="8"/>
      <c r="G516" s="8" t="s">
        <v>472</v>
      </c>
    </row>
    <row r="517" spans="1:7">
      <c r="A517" s="5">
        <v>515</v>
      </c>
      <c r="B517" s="6" t="s">
        <v>753</v>
      </c>
      <c r="C517" s="5" t="s">
        <v>754</v>
      </c>
      <c r="D517" s="5" t="s">
        <v>358</v>
      </c>
      <c r="E517" s="8">
        <v>10</v>
      </c>
      <c r="F517" s="8"/>
      <c r="G517" s="8" t="s">
        <v>472</v>
      </c>
    </row>
    <row r="518" spans="1:7">
      <c r="A518" s="5">
        <v>516</v>
      </c>
      <c r="B518" s="6" t="s">
        <v>755</v>
      </c>
      <c r="C518" s="5" t="s">
        <v>756</v>
      </c>
      <c r="D518" s="5" t="s">
        <v>324</v>
      </c>
      <c r="E518" s="8">
        <v>50</v>
      </c>
      <c r="F518" s="8"/>
      <c r="G518" s="8" t="s">
        <v>472</v>
      </c>
    </row>
    <row r="519" spans="1:7">
      <c r="A519" s="5">
        <v>517</v>
      </c>
      <c r="B519" s="6" t="s">
        <v>757</v>
      </c>
      <c r="C519" s="5" t="s">
        <v>758</v>
      </c>
      <c r="D519" s="5" t="s">
        <v>10</v>
      </c>
      <c r="E519" s="8">
        <v>150</v>
      </c>
      <c r="F519" s="8"/>
      <c r="G519" s="8" t="s">
        <v>472</v>
      </c>
    </row>
    <row r="520" spans="1:7">
      <c r="A520" s="5">
        <v>518</v>
      </c>
      <c r="B520" s="6" t="s">
        <v>423</v>
      </c>
      <c r="C520" s="5" t="s">
        <v>424</v>
      </c>
      <c r="D520" s="5" t="s">
        <v>10</v>
      </c>
      <c r="E520" s="8">
        <v>2</v>
      </c>
      <c r="F520" s="8"/>
      <c r="G520" s="8" t="s">
        <v>472</v>
      </c>
    </row>
    <row r="521" spans="1:7">
      <c r="A521" s="5">
        <v>519</v>
      </c>
      <c r="B521" s="6" t="s">
        <v>759</v>
      </c>
      <c r="C521" s="5" t="s">
        <v>760</v>
      </c>
      <c r="D521" s="5" t="s">
        <v>32</v>
      </c>
      <c r="E521" s="8">
        <v>600</v>
      </c>
      <c r="F521" s="8"/>
      <c r="G521" s="8" t="s">
        <v>472</v>
      </c>
    </row>
  </sheetData>
  <autoFilter xmlns:etc="http://www.wps.cn/officeDocument/2017/etCustomData" ref="A2:G521" etc:filterBottomFollowUsedRange="0">
    <extLst/>
  </autoFilter>
  <mergeCells count="1">
    <mergeCell ref="A1:G1"/>
  </mergeCells>
  <conditionalFormatting sqref="C209">
    <cfRule type="expression" dxfId="0" priority="5">
      <formula>$3:573&lt;&gt;""</formula>
    </cfRule>
  </conditionalFormatting>
  <conditionalFormatting sqref="B290:B293">
    <cfRule type="duplicateValues" dxfId="1" priority="3"/>
    <cfRule type="duplicateValues" dxfId="2" priority="2"/>
    <cfRule type="duplicateValues" dxfId="3" priority="1"/>
  </conditionalFormatting>
  <conditionalFormatting sqref="C199:C200 C197 C194">
    <cfRule type="expression" dxfId="0" priority="4">
      <formula>$3:565&lt;&gt;""</formula>
    </cfRule>
  </conditionalFormatting>
  <pageMargins left="0.748031496062992" right="0.748031496062992" top="0.984251968503937" bottom="0.984251968503937" header="0.511811023622047" footer="0.511811023622047"/>
  <pageSetup paperSize="9" orientation="landscape"/>
  <headerFooter/>
  <ignoredErrors>
    <ignoredError sqref="A2:D2 B1:G1 G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4" sqref="C14"/>
    </sheetView>
  </sheetViews>
  <sheetFormatPr defaultColWidth="9" defaultRowHeight="13.5" outlineLevelRow="7" outlineLevelCol="7"/>
  <cols>
    <col min="3" max="3" width="16.125" customWidth="1"/>
  </cols>
  <sheetData>
    <row r="1" ht="54" customHeight="1" spans="1:8">
      <c r="A1" s="1" t="s">
        <v>761</v>
      </c>
      <c r="B1" s="1"/>
      <c r="C1" s="1"/>
      <c r="D1" s="1"/>
      <c r="E1" s="1"/>
      <c r="F1" s="1"/>
      <c r="G1" s="1"/>
      <c r="H1" s="2"/>
    </row>
    <row r="2" ht="4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762</v>
      </c>
      <c r="F2" s="3" t="s">
        <v>5</v>
      </c>
      <c r="G2" s="3" t="s">
        <v>6</v>
      </c>
      <c r="H2" s="4" t="s">
        <v>7</v>
      </c>
    </row>
    <row r="3" ht="27" spans="1:8">
      <c r="A3" s="5">
        <v>1</v>
      </c>
      <c r="B3" s="5" t="s">
        <v>763</v>
      </c>
      <c r="C3" s="6" t="s">
        <v>764</v>
      </c>
      <c r="D3" s="7" t="s">
        <v>16</v>
      </c>
      <c r="E3" s="7" t="s">
        <v>765</v>
      </c>
      <c r="F3" s="8">
        <v>5.8</v>
      </c>
      <c r="G3" s="8"/>
      <c r="H3" s="9" t="s">
        <v>766</v>
      </c>
    </row>
    <row r="4" ht="27" spans="1:8">
      <c r="A4" s="5">
        <v>2</v>
      </c>
      <c r="B4" s="5" t="s">
        <v>763</v>
      </c>
      <c r="C4" s="6" t="s">
        <v>767</v>
      </c>
      <c r="D4" s="7" t="s">
        <v>16</v>
      </c>
      <c r="E4" s="7" t="s">
        <v>765</v>
      </c>
      <c r="F4" s="8">
        <v>3.26</v>
      </c>
      <c r="G4" s="8"/>
      <c r="H4" s="9" t="s">
        <v>766</v>
      </c>
    </row>
    <row r="5" ht="27" spans="1:8">
      <c r="A5" s="5">
        <v>3</v>
      </c>
      <c r="B5" s="5" t="s">
        <v>763</v>
      </c>
      <c r="C5" s="6" t="s">
        <v>768</v>
      </c>
      <c r="D5" s="7" t="s">
        <v>16</v>
      </c>
      <c r="E5" s="7" t="s">
        <v>765</v>
      </c>
      <c r="F5" s="8">
        <v>2.7</v>
      </c>
      <c r="G5" s="8"/>
      <c r="H5" s="9" t="s">
        <v>766</v>
      </c>
    </row>
    <row r="6" ht="27" spans="1:8">
      <c r="A6" s="5">
        <v>4</v>
      </c>
      <c r="B6" s="10" t="s">
        <v>763</v>
      </c>
      <c r="C6" s="11" t="s">
        <v>769</v>
      </c>
      <c r="D6" s="7" t="s">
        <v>16</v>
      </c>
      <c r="E6" s="7" t="s">
        <v>765</v>
      </c>
      <c r="F6" s="8">
        <v>98</v>
      </c>
      <c r="G6" s="8"/>
      <c r="H6" s="9" t="s">
        <v>766</v>
      </c>
    </row>
    <row r="7" ht="27" spans="1:8">
      <c r="A7" s="5">
        <v>5</v>
      </c>
      <c r="B7" s="10" t="s">
        <v>763</v>
      </c>
      <c r="C7" s="11" t="s">
        <v>770</v>
      </c>
      <c r="D7" s="7" t="s">
        <v>16</v>
      </c>
      <c r="E7" s="7" t="s">
        <v>765</v>
      </c>
      <c r="F7" s="8">
        <v>75</v>
      </c>
      <c r="G7" s="8"/>
      <c r="H7" s="9" t="s">
        <v>766</v>
      </c>
    </row>
    <row r="8" ht="27" spans="1:8">
      <c r="A8" s="5">
        <v>6</v>
      </c>
      <c r="B8" s="5" t="s">
        <v>771</v>
      </c>
      <c r="C8" s="6" t="s">
        <v>772</v>
      </c>
      <c r="D8" s="7" t="s">
        <v>16</v>
      </c>
      <c r="E8" s="7" t="s">
        <v>765</v>
      </c>
      <c r="F8" s="8">
        <v>95</v>
      </c>
      <c r="G8" s="8"/>
      <c r="H8" s="9" t="s">
        <v>766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A标电气元件及工器具采购清单（40万元）</vt:lpstr>
      <vt:lpstr>B标机扫扫把采购清单（48万元）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廖柳源</dc:creator>
  <cp:lastModifiedBy>夏夏</cp:lastModifiedBy>
  <dcterms:created xsi:type="dcterms:W3CDTF">2025-03-14T01:51:00Z</dcterms:created>
  <cp:lastPrinted>2025-05-26T08:32:00Z</cp:lastPrinted>
  <dcterms:modified xsi:type="dcterms:W3CDTF">2025-08-08T02:09:57Z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E383E4B3A6734B049316D45273E374BF_13</vt:lpwstr>
  </property>
  <property fmtid="{D5CDD505-2E9C-101B-9397-08002B2CF9AE}" pid="3" name="KSOProductBuildVer">
    <vt:lpwstr>2052-12.1.0.21915</vt:lpwstr>
  </property>
</Properties>
</file>